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/>
  <mc:AlternateContent xmlns:mc="http://schemas.openxmlformats.org/markup-compatibility/2006">
    <mc:Choice Requires="x15">
      <x15ac:absPath xmlns:x15ac="http://schemas.microsoft.com/office/spreadsheetml/2010/11/ac" url="https://d.docs.live.net/dbaeb09543eb57a6/Adam Loiacono - Work/Education/PTM/Tiered Assets/PREMIUM Assets/"/>
    </mc:Choice>
  </mc:AlternateContent>
  <xr:revisionPtr revIDLastSave="261" documentId="8_{2385B14C-F38E-E147-92AB-A563CF0D8F5E}" xr6:coauthVersionLast="47" xr6:coauthVersionMax="47" xr10:uidLastSave="{B102F901-ED16-3E40-9943-7A7043FAEA07}"/>
  <bookViews>
    <workbookView xWindow="60" yWindow="600" windowWidth="24820" windowHeight="19420" tabRatio="500" activeTab="4" xr2:uid="{00000000-000D-0000-FFFF-FFFF00000000}"/>
  </bookViews>
  <sheets>
    <sheet name="Welcome" sheetId="1" r:id="rId1"/>
    <sheet name="Dashboard" sheetId="2" r:id="rId2"/>
    <sheet name="Load-Velocity Profile" sheetId="3" r:id="rId3"/>
    <sheet name="Zone Mapper" sheetId="4" r:id="rId4"/>
    <sheet name="Programming Prescription" sheetId="5" r:id="rId5"/>
    <sheet name="Reference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1" i="3" l="1"/>
  <c r="E20" i="3"/>
  <c r="E19" i="3"/>
  <c r="E18" i="3"/>
  <c r="E17" i="3"/>
  <c r="E16" i="3"/>
  <c r="E15" i="3"/>
  <c r="E14" i="3"/>
  <c r="E13" i="3"/>
  <c r="E12" i="3"/>
  <c r="B23" i="5"/>
  <c r="C20" i="5"/>
  <c r="C19" i="5"/>
  <c r="C16" i="5"/>
  <c r="C15" i="5"/>
  <c r="C14" i="5"/>
  <c r="C6" i="5"/>
  <c r="G26" i="4"/>
  <c r="G25" i="4"/>
  <c r="G24" i="4"/>
  <c r="G23" i="4"/>
  <c r="C25" i="3"/>
  <c r="F21" i="3"/>
  <c r="F20" i="3"/>
  <c r="F19" i="3"/>
  <c r="F18" i="3"/>
  <c r="F17" i="3"/>
  <c r="F16" i="3"/>
  <c r="F15" i="3"/>
  <c r="F14" i="3"/>
  <c r="F13" i="3"/>
  <c r="F12" i="3"/>
  <c r="C10" i="2"/>
  <c r="C24" i="3" a="1"/>
  <c r="C24" i="3"/>
  <c r="C26" i="3"/>
  <c r="C29" i="3"/>
  <c r="C30" i="3"/>
  <c r="C17" i="4"/>
  <c r="C16" i="4"/>
  <c r="C13" i="5"/>
  <c r="C12" i="5"/>
  <c r="C18" i="4"/>
  <c r="C19" i="4"/>
  <c r="C7" i="5"/>
  <c r="C32" i="3"/>
  <c r="C26" i="2"/>
  <c r="C27" i="2"/>
  <c r="C2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<sst xmlns="http://schemas.openxmlformats.org/spreadsheetml/2006/main" count="221" uniqueCount="213">
  <si>
    <t>FORCE-VELOCITY PROFILING &amp; PROGRAMMER</t>
  </si>
  <si>
    <t>HOW TO GET STARTED</t>
  </si>
  <si>
    <t xml:space="preserve">  1  DASHBOARD   —   Enter athlete info, select Performance or Rehab Mode, and input the CMJ mean velocity.</t>
  </si>
  <si>
    <t xml:space="preserve">  2  LOAD-VELOCITY PROFILE   —   Log each test load and the recorded mean velocity. The profile and API calculate automatically.</t>
  </si>
  <si>
    <t xml:space="preserve">  3  ZONE MAPPER   —   Review the athlete's strength zone distribution and daily readiness check.</t>
  </si>
  <si>
    <t xml:space="preserve">  4  PROGRAMMING PRESCRIPTION   —   Select the block and week. The full training prescription populates based on athlete classification.</t>
  </si>
  <si>
    <t xml:space="preserve">  5  REFERENCE   —   Use the reference sheet for velocity zone definitions, Gorilla/Kangaroo profiles, and variable resistance guidance.</t>
  </si>
  <si>
    <t>GO DEEPER</t>
  </si>
  <si>
    <t>Join the Performance Therapy Mentorship → https://adamloiacono.com/performance-therapy-mentorship/</t>
  </si>
  <si>
    <t>Sign up for the newsletter → https://adamloiacono.com</t>
  </si>
  <si>
    <t>Dashboard  ·  Athlete Setup &amp; Mode Selection</t>
  </si>
  <si>
    <t>ATHLETE INFORMATION</t>
  </si>
  <si>
    <t>Athlete Name</t>
  </si>
  <si>
    <t>Sport / Position</t>
  </si>
  <si>
    <t>Date of Assessment</t>
  </si>
  <si>
    <t>Bodyweight (lbs)</t>
  </si>
  <si>
    <t>MODE SELECTION</t>
  </si>
  <si>
    <t>Calculator Mode</t>
  </si>
  <si>
    <t>ASSESSMENT INPUTS</t>
  </si>
  <si>
    <t>CMJ Max Mean Velocity (m/s)</t>
  </si>
  <si>
    <t>Record the highest mean velocity from the countermovement jump during testing.</t>
  </si>
  <si>
    <t>REHAB MODE — STAGE SELECTION</t>
  </si>
  <si>
    <t>Current Rehab Stage</t>
  </si>
  <si>
    <t>Stage 1</t>
  </si>
  <si>
    <t>CLASSIFICATION RESULT  (auto-calculated from Profile tab)</t>
  </si>
  <si>
    <t>Athletic Performance Index (API)</t>
  </si>
  <si>
    <t>Athlete Classification</t>
  </si>
  <si>
    <t>Training Priority</t>
  </si>
  <si>
    <t>Next step: Go to the Load-Velocity Profile tab and enter your test data. The API and classification will calculate automatically.</t>
  </si>
  <si>
    <t>LOAD-VELOCITY PROFILE</t>
  </si>
  <si>
    <t>Enter test loads and recorded mean velocities  ·  API calculates automatically</t>
  </si>
  <si>
    <t>TESTING PROTOCOL REFERENCE</t>
  </si>
  <si>
    <t>LOAD-VELOCITY DATA ENTRY</t>
  </si>
  <si>
    <t>Rep / Load Label</t>
  </si>
  <si>
    <t>Load (lbs)</t>
  </si>
  <si>
    <t>Mean Velocity (m/s)</t>
  </si>
  <si>
    <t>Relative Load
(Load ÷ BW)</t>
  </si>
  <si>
    <t>Strength Zone</t>
  </si>
  <si>
    <t>Rep 1</t>
  </si>
  <si>
    <t>Rep 2</t>
  </si>
  <si>
    <t>Rep 3</t>
  </si>
  <si>
    <t>Rep 4</t>
  </si>
  <si>
    <t>Rep 5</t>
  </si>
  <si>
    <t>Rep 6</t>
  </si>
  <si>
    <t>Rep 7</t>
  </si>
  <si>
    <t>Rep 8</t>
  </si>
  <si>
    <t>Rep 9</t>
  </si>
  <si>
    <t>Rep 10</t>
  </si>
  <si>
    <t>API CALCULATION</t>
  </si>
  <si>
    <t>Profile Slope (auto)</t>
  </si>
  <si>
    <t>Slope = (ΔVelocity) / (ΔLoad) — steeper slope = more force-oriented</t>
  </si>
  <si>
    <t>Pulled from Dashboard</t>
  </si>
  <si>
    <t>API = Profile Slope ÷ CMJ Velocity  |  &gt;1.0 = Gorilla  |  &lt;1.0 = Kangaroo</t>
  </si>
  <si>
    <t>CLASSIFICATION</t>
  </si>
  <si>
    <t>Athlete Type</t>
  </si>
  <si>
    <t>VELOCITY ZONE MAPPER</t>
  </si>
  <si>
    <t>SPECIAL STRENGTH ZONES — REFERENCE TABLE</t>
  </si>
  <si>
    <t>Zone</t>
  </si>
  <si>
    <t>Velocity Range
(m/s)</t>
  </si>
  <si>
    <t>Quality</t>
  </si>
  <si>
    <t>% of 1RM
(approx)</t>
  </si>
  <si>
    <t>Application</t>
  </si>
  <si>
    <t>Adaptation</t>
  </si>
  <si>
    <t>Absolute Strength</t>
  </si>
  <si>
    <t>&lt; 0.5</t>
  </si>
  <si>
    <t>Max Force</t>
  </si>
  <si>
    <t>&gt; 80%</t>
  </si>
  <si>
    <t>Max strength work</t>
  </si>
  <si>
    <t>Neural drive, motor unit recruitment</t>
  </si>
  <si>
    <t>Accelerative Strength</t>
  </si>
  <si>
    <t>0.5 – 0.75</t>
  </si>
  <si>
    <t>Heavy Force</t>
  </si>
  <si>
    <t>70–80%</t>
  </si>
  <si>
    <t>Chains method, heavy VBT</t>
  </si>
  <si>
    <t>Peak force production</t>
  </si>
  <si>
    <t>Strength-Speed</t>
  </si>
  <si>
    <t>0.75 – 1.0</t>
  </si>
  <si>
    <t>Force Side of Power</t>
  </si>
  <si>
    <t>55–70%</t>
  </si>
  <si>
    <t>Force-power, moderate load + velocity</t>
  </si>
  <si>
    <t>Power via force</t>
  </si>
  <si>
    <t>Speed-Strength</t>
  </si>
  <si>
    <t>1.0 – 1.3</t>
  </si>
  <si>
    <t>Velocity Side of Power</t>
  </si>
  <si>
    <t>40–55%</t>
  </si>
  <si>
    <t>Band resisted, explosive</t>
  </si>
  <si>
    <t>Power via velocity, RFD</t>
  </si>
  <si>
    <t>Starting Strength</t>
  </si>
  <si>
    <t>&gt; 1.3</t>
  </si>
  <si>
    <t>Elastic / Ballistic</t>
  </si>
  <si>
    <t>&lt; 40%</t>
  </si>
  <si>
    <t>Jumps, sprints, band assisted</t>
  </si>
  <si>
    <t>SSC, elasticity, peak velocity</t>
  </si>
  <si>
    <t>ATHLETE PROFILE POSITION  (from Load-Velocity Profile tab)</t>
  </si>
  <si>
    <t>Classification</t>
  </si>
  <si>
    <t>API Score</t>
  </si>
  <si>
    <t>Deficient Quality</t>
  </si>
  <si>
    <t>Priority Training Zone</t>
  </si>
  <si>
    <t>REHAB MODE — VELOCITY GATES BY STAGE</t>
  </si>
  <si>
    <t>Stage</t>
  </si>
  <si>
    <t>Description</t>
  </si>
  <si>
    <t>Velocity Ceiling</t>
  </si>
  <si>
    <t>Method</t>
  </si>
  <si>
    <t>Gate to Advance</t>
  </si>
  <si>
    <t>Status</t>
  </si>
  <si>
    <t>Submaximal or bodyweight only. Pain-free ROM.</t>
  </si>
  <si>
    <t>&lt; 0.5 m/s</t>
  </si>
  <si>
    <t>Long duration isometrics (45–60s) OR Tempo training through full ROM</t>
  </si>
  <si>
    <t>Pain-free completion at target velocity. No reactive symptoms 48h post-session.</t>
  </si>
  <si>
    <t>Stage 2</t>
  </si>
  <si>
    <t>Progressive loading towards maximal strength.</t>
  </si>
  <si>
    <t>0.5–0.75 m/s</t>
  </si>
  <si>
    <t>Maximal strength training — bilateral lifts or machines</t>
  </si>
  <si>
    <t>Limb symmetry index ≥ 80%. Consistent force output across 3+ sessions.</t>
  </si>
  <si>
    <t>Stage 3</t>
  </si>
  <si>
    <t>Tissue capacity established. Introduce velocity.</t>
  </si>
  <si>
    <t>0.75–1.0 m/s</t>
  </si>
  <si>
    <t>Chains method OR contrast training</t>
  </si>
  <si>
    <t>No pain or apprehension at strength-speed velocities. SSC response intact.</t>
  </si>
  <si>
    <t>Stage 4</t>
  </si>
  <si>
    <t>Full SSC. Max velocity.</t>
  </si>
  <si>
    <t>1.0–1.3 m/s</t>
  </si>
  <si>
    <t>Band resisted OR explosive repeats</t>
  </si>
  <si>
    <t>Velocity at 1.0 relative load ≥ 90% of pre-injury baseline. Sport clearance.</t>
  </si>
  <si>
    <t>PROGRAMMING PRESCRIPTION</t>
  </si>
  <si>
    <t>Select Block and Week — prescription populates based on classification</t>
  </si>
  <si>
    <t>SELECTOR</t>
  </si>
  <si>
    <t>Mode (from Dashboard)</t>
  </si>
  <si>
    <t>Classification (from Profile)</t>
  </si>
  <si>
    <t>Select Training Block</t>
  </si>
  <si>
    <t>Block 2</t>
  </si>
  <si>
    <t>Select Week</t>
  </si>
  <si>
    <t>Week 1</t>
  </si>
  <si>
    <t>PRIMARY VBT EXERCISE — PRESCRIPTION CARD</t>
  </si>
  <si>
    <t>Primary Exercise</t>
  </si>
  <si>
    <t>Target Velocity (m/s)</t>
  </si>
  <si>
    <t>Sets × Reps</t>
  </si>
  <si>
    <t>Rest Period</t>
  </si>
  <si>
    <t>Variable Resistance Method</t>
  </si>
  <si>
    <t>COMPLEMENTARY METHODS</t>
  </si>
  <si>
    <t>Method 1</t>
  </si>
  <si>
    <t>Method 2</t>
  </si>
  <si>
    <t>REFERENCE</t>
  </si>
  <si>
    <t>GORILLA vs KANGAROO — PROFILE COMPARISON</t>
  </si>
  <si>
    <t>Attribute</t>
  </si>
  <si>
    <t>🦍  GORILLA</t>
  </si>
  <si>
    <t>🦘  KANGAROO</t>
  </si>
  <si>
    <t>&gt; 1.0</t>
  </si>
  <si>
    <t>&lt; 1.0</t>
  </si>
  <si>
    <t>Force Output</t>
  </si>
  <si>
    <t>High</t>
  </si>
  <si>
    <t>Low / Moderate</t>
  </si>
  <si>
    <t>Velocity Output</t>
  </si>
  <si>
    <t>Low</t>
  </si>
  <si>
    <t>RFD</t>
  </si>
  <si>
    <t>Slow</t>
  </si>
  <si>
    <t>Fast</t>
  </si>
  <si>
    <t>Tissue Quality</t>
  </si>
  <si>
    <t>SSC Efficiency</t>
  </si>
  <si>
    <t>Typical Athlete Type</t>
  </si>
  <si>
    <t>Powerlifter, lineman, wrestler</t>
  </si>
  <si>
    <t>Sprinter, basketball player, jumper</t>
  </si>
  <si>
    <t>Training Deficit</t>
  </si>
  <si>
    <t>Block 1 Emphasis</t>
  </si>
  <si>
    <t>Plyometrics + HICT</t>
  </si>
  <si>
    <t>Slow eccentrics + tempo lifting</t>
  </si>
  <si>
    <t>Block 2 Emphasis</t>
  </si>
  <si>
    <t>Chains (Absolute-Accelerative Strength)</t>
  </si>
  <si>
    <t>Chains (Accelerative-Strength-Speed)</t>
  </si>
  <si>
    <t>Block 3 Emphasis</t>
  </si>
  <si>
    <t>Band Resisted (increase power)</t>
  </si>
  <si>
    <t>VARIABLE RESISTANCE METHOD GUIDE</t>
  </si>
  <si>
    <t>What It Trains</t>
  </si>
  <si>
    <t>How to Load</t>
  </si>
  <si>
    <t>Use When...</t>
  </si>
  <si>
    <t>Chains</t>
  </si>
  <si>
    <t>Force output  |  Force-power</t>
  </si>
  <si>
    <t>10–25% of 1RM as chain weight (fully deloaded at bottom, fully loaded at top)</t>
  </si>
  <si>
    <t>Block 2 for both profiles. Athlete needs to build peak force without sacrificing velocity.</t>
  </si>
  <si>
    <t>Band Resisted</t>
  </si>
  <si>
    <t>Force-power  |  Velocity-power</t>
  </si>
  <si>
    <t>10–25% of 1RM band tension at top; tension must remain at bottom throughout</t>
  </si>
  <si>
    <t>Block 3 for Kangaroos. Adds resistance to increase power output and potentiate SSC.</t>
  </si>
  <si>
    <t>Band Assisted</t>
  </si>
  <si>
    <t>Velocity  |  RFD</t>
  </si>
  <si>
    <t>10–20% of 1RM assistance at bottom of squat; progressively remove assistance over time</t>
  </si>
  <si>
    <t>No Variable Resistance</t>
  </si>
  <si>
    <t>Base strength / tissue preparation</t>
  </si>
  <si>
    <t>Standard barbell or machine loading at prescribed velocity</t>
  </si>
  <si>
    <t>Block 1 for both profiles. Rehab Stages 1–2. Tissue not yet conditioned for variable loading.</t>
  </si>
  <si>
    <t>Performance Therapy Mentorship  ·  www.AdamLoiacono.com</t>
  </si>
  <si>
    <t>"Every athlete has a force-velocity fingerprint. This calculator reads it and tells you exactly how to change it."</t>
  </si>
  <si>
    <t>Most practitioners know that speed and strength exist on opposite ends of a spectrum. Fewer know how to locate an athlete on that spectrum, identify what's limiting their power output, and build a program that systematically closes the gap.
This calculator does exactly that. By mapping an athlete's load-velocity profile across multiple intensities, it calculates their Athletic Performance Index, a single number that classifies them as either a Gorilla (force-dominant, velocity-deficient) or a Kangaroo (velocity-dominant, force-deficient). From that classification, a full three-block programming prescription populates automatically, with velocity targets, variable resistance methods, sets, reps, and rest periods built in.
For athletes in return-to-play or rehab contexts, the calculator includes a dedicated Rehab Mode. Rather than chasing athletic classification, Rehab Mode uses a four-stage velocity-gated progression that reflects the biological reality of tissue healing: you must earn the right to train speed and power by first demonstrating force capacity. The force-velocity curve isn't just a performance tool, it's a return-to-play roadmap with a mandatory direction of travel.
This tool is grounded in velocity-based training research and the practical framework developed by Giuliano &amp; Terrell in Force and Power: Maximizing Performance with Velocity Based Training. It reflects a core principle from the Performance Therapy Mentorship: assessment without prescription is just data collection.</t>
  </si>
  <si>
    <r>
      <t xml:space="preserve">The force-velocity profiling system, velocity-based training methodology, periodization framework, and rehab progression built into this calculator are part of a larger system. The full framework of assessment protocols, programming design, block periodization, and injury integration all lives inside the </t>
    </r>
    <r>
      <rPr>
        <b/>
        <i/>
        <sz val="11"/>
        <color rgb="FF222020"/>
        <rFont val="Arial"/>
        <family val="2"/>
      </rPr>
      <t>Performance Therapy Mentorship.</t>
    </r>
  </si>
  <si>
    <t>Adam Loiacono</t>
  </si>
  <si>
    <t>Soccer</t>
  </si>
  <si>
    <t>Protocol: Have the athlete perform each lift with maximal concentric intent. Record MEAN velocity (m/s) at each load. Start light (empty bar) and progress toward 90%+ of 1RM. Aim for at least 6–8 data points across the full velocity spectrum. Use Safety Squat Bar (SSB) squat, trapbar deadlift, and/or bench press. Failure velocity for squat/deadlift ≈ 0.3 m/s; bench press ≈ 0.15 m/s.</t>
  </si>
  <si>
    <t>Select "Performance Mode" to classify and program Gorilla/Kangaroo. 
Select "Rehab Mode" for stage-based return-to-play progression.</t>
  </si>
  <si>
    <t>Active only in Rehab Mode. Stage is a clinical judgment advance when criteria are met (see Programming tab).</t>
  </si>
  <si>
    <t>Rehab Mode</t>
  </si>
  <si>
    <t>Poor, relies on muscular effort</t>
  </si>
  <si>
    <t>High, relies on elastic rebound</t>
  </si>
  <si>
    <t>Force, needs peak force work</t>
  </si>
  <si>
    <t>Velocity, needs speed-strength work</t>
  </si>
  <si>
    <t>Band Assisted
 (increase velocity)</t>
  </si>
  <si>
    <t>Thick, rigid 
(heavy rubber band)</t>
  </si>
  <si>
    <t>Thin, elastic 
(light rubber band)</t>
  </si>
  <si>
    <t>Source: Giuliano &amp; Terrell. Force and Power: Maximizing Performance with Velocity Based Training (2017)</t>
  </si>
  <si>
    <t>Block 3 for Gorillas. Helps improve velocity; also used in rehab Stage 1 deloading.</t>
  </si>
  <si>
    <t>CRITERIA TO ADVANCE (Rehab Mode)</t>
  </si>
  <si>
    <t>⚡  "Earn the velocity." You cannot chase speed-strength or starting strength qualities in a healing tissue. The force-velocity curve has a mandatory direction in rehab of force capacity precedes velocity development. Every time.</t>
  </si>
  <si>
    <t>www.AdamLoiacono.com</t>
  </si>
  <si>
    <t>Special Strength Zones  ·  Athlete Profile Position  ·  Rehab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</si>
</sst>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charset val="1"/>
    </font>
    <font>
      <b/>
      <i/>
      <sz val="12"/>
      <color rgb="FFFFFFFF"/>
      <name val="Arial"/>
      <family val="2"/>
    </font>
    <font>
      <sz val="11"/>
      <color rgb="FF222020"/>
      <name val="Arial"/>
      <family val="2"/>
    </font>
    <font>
      <sz val="10"/>
      <color rgb="FF222020"/>
      <name val="Arial"/>
      <family val="2"/>
    </font>
    <font>
      <b/>
      <sz val="16"/>
      <color rgb="FF38B6FF"/>
      <name val="Arial"/>
      <family val="2"/>
    </font>
    <font>
      <i/>
      <sz val="10"/>
      <color rgb="FFFFFFFF"/>
      <name val="Arial"/>
      <family val="2"/>
    </font>
    <font>
      <b/>
      <sz val="10"/>
      <color rgb="FFFFFFFF"/>
      <name val="Arial"/>
      <family val="2"/>
    </font>
    <font>
      <b/>
      <sz val="10"/>
      <color rgb="FF222020"/>
      <name val="Arial"/>
      <family val="2"/>
    </font>
    <font>
      <b/>
      <sz val="11"/>
      <color rgb="FF222020"/>
      <name val="Arial"/>
      <family val="2"/>
    </font>
    <font>
      <i/>
      <sz val="9"/>
      <color rgb="FF888888"/>
      <name val="Arial"/>
      <family val="2"/>
    </font>
    <font>
      <b/>
      <sz val="14"/>
      <color rgb="FF222020"/>
      <name val="Arial"/>
      <family val="2"/>
    </font>
    <font>
      <b/>
      <sz val="13"/>
      <color rgb="FF222020"/>
      <name val="Arial"/>
      <family val="2"/>
    </font>
    <font>
      <i/>
      <sz val="10"/>
      <color rgb="FF222020"/>
      <name val="Arial"/>
      <family val="2"/>
    </font>
    <font>
      <i/>
      <sz val="9"/>
      <color rgb="FF222020"/>
      <name val="Arial"/>
      <family val="2"/>
    </font>
    <font>
      <b/>
      <sz val="12"/>
      <color rgb="FF222020"/>
      <name val="Arial"/>
      <family val="2"/>
    </font>
    <font>
      <sz val="8"/>
      <color rgb="FFFFFFFF"/>
      <name val="Arial"/>
      <family val="2"/>
    </font>
    <font>
      <sz val="10"/>
      <color rgb="FFFFFFFF"/>
      <name val="Arial"/>
      <family val="2"/>
    </font>
    <font>
      <i/>
      <sz val="11"/>
      <color rgb="FF222020"/>
      <name val="Arial"/>
      <family val="2"/>
    </font>
    <font>
      <i/>
      <sz val="9"/>
      <color rgb="FFFFFFFF"/>
      <name val="Arial"/>
      <family val="2"/>
    </font>
    <font>
      <b/>
      <sz val="13"/>
      <color theme="0"/>
      <name val="Arial"/>
      <family val="2"/>
    </font>
    <font>
      <sz val="11"/>
      <color theme="0"/>
      <name val="Calibri"/>
      <family val="2"/>
      <charset val="1"/>
    </font>
    <font>
      <b/>
      <sz val="18"/>
      <color theme="0"/>
      <name val="Arial"/>
      <family val="2"/>
    </font>
    <font>
      <sz val="11"/>
      <color theme="0"/>
      <name val="Arial"/>
      <family val="2"/>
    </font>
    <font>
      <u/>
      <sz val="11"/>
      <color theme="10"/>
      <name val="Calibri"/>
      <family val="2"/>
      <charset val="1"/>
    </font>
    <font>
      <b/>
      <i/>
      <sz val="11"/>
      <color rgb="FF222020"/>
      <name val="Arial"/>
      <family val="2"/>
    </font>
    <font>
      <b/>
      <u/>
      <sz val="11"/>
      <color theme="10"/>
      <name val="Calibri"/>
      <family val="2"/>
    </font>
    <font>
      <i/>
      <sz val="9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rgb="FFFFFFFF"/>
      <name val="Arial"/>
      <family val="2"/>
    </font>
    <font>
      <b/>
      <sz val="24"/>
      <color rgb="FF38B6FF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0"/>
      <name val="Calibri"/>
      <family val="2"/>
      <charset val="1"/>
    </font>
  </fonts>
  <fills count="25">
    <fill>
      <patternFill patternType="none"/>
    </fill>
    <fill>
      <patternFill patternType="gray125"/>
    </fill>
    <fill>
      <patternFill patternType="solid">
        <fgColor rgb="FF222020"/>
        <bgColor rgb="FF1A1A1A"/>
      </patternFill>
    </fill>
    <fill>
      <patternFill patternType="solid">
        <fgColor rgb="FF38B6FF"/>
        <bgColor rgb="FF00CCFF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1A8FCC"/>
        <bgColor rgb="FF008080"/>
      </patternFill>
    </fill>
    <fill>
      <patternFill patternType="solid">
        <fgColor rgb="FF555555"/>
        <bgColor rgb="FF444444"/>
      </patternFill>
    </fill>
    <fill>
      <patternFill patternType="solid">
        <fgColor rgb="FFD6F0FF"/>
        <bgColor rgb="FFF2F2F2"/>
      </patternFill>
    </fill>
    <fill>
      <patternFill patternType="solid">
        <fgColor rgb="FF1A1A1A"/>
        <bgColor rgb="FF222020"/>
      </patternFill>
    </fill>
    <fill>
      <patternFill patternType="solid">
        <fgColor rgb="FF333333"/>
        <bgColor rgb="FF2A2A2A"/>
      </patternFill>
    </fill>
    <fill>
      <patternFill patternType="solid">
        <fgColor rgb="FF444444"/>
        <bgColor rgb="FF555555"/>
      </patternFill>
    </fill>
    <fill>
      <patternFill patternType="solid">
        <fgColor theme="1"/>
        <bgColor rgb="FFF2F2F2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1"/>
        <bgColor rgb="FF00CCFF"/>
      </patternFill>
    </fill>
    <fill>
      <patternFill patternType="solid">
        <fgColor rgb="FF38B6FF"/>
        <bgColor rgb="FF1A1A1A"/>
      </patternFill>
    </fill>
    <fill>
      <patternFill patternType="solid">
        <fgColor rgb="FF38B6FF"/>
        <bgColor rgb="FF008080"/>
      </patternFill>
    </fill>
    <fill>
      <patternFill patternType="solid">
        <fgColor rgb="FFFFFFD5"/>
        <bgColor rgb="FFF2F2F2"/>
      </patternFill>
    </fill>
    <fill>
      <patternFill patternType="solid">
        <fgColor rgb="FFF2C0B4"/>
        <bgColor rgb="FFF2F2F2"/>
      </patternFill>
    </fill>
    <fill>
      <patternFill patternType="solid">
        <fgColor rgb="FFC5FFD1"/>
        <bgColor rgb="FFF2F2F2"/>
      </patternFill>
    </fill>
    <fill>
      <patternFill patternType="solid">
        <fgColor rgb="FFF2C0B4"/>
        <bgColor indexed="64"/>
      </patternFill>
    </fill>
    <fill>
      <patternFill patternType="solid">
        <fgColor theme="1"/>
        <bgColor rgb="FF008080"/>
      </patternFill>
    </fill>
    <fill>
      <patternFill patternType="solid">
        <fgColor theme="0" tint="-0.34998626667073579"/>
        <bgColor rgb="FF008080"/>
      </patternFill>
    </fill>
    <fill>
      <patternFill patternType="solid">
        <fgColor theme="1"/>
        <bgColor rgb="FF444444"/>
      </patternFill>
    </fill>
    <fill>
      <patternFill patternType="solid">
        <fgColor theme="0" tint="-4.9989318521683403E-2"/>
        <bgColor rgb="FF333333"/>
      </patternFill>
    </fill>
  </fills>
  <borders count="26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153">
    <xf numFmtId="0" fontId="0" fillId="0" borderId="0" xfId="0"/>
    <xf numFmtId="0" fontId="0" fillId="2" borderId="0" xfId="0" applyFill="1"/>
    <xf numFmtId="0" fontId="0" fillId="4" borderId="0" xfId="0" applyFill="1"/>
    <xf numFmtId="0" fontId="3" fillId="5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2" fontId="3" fillId="4" borderId="0" xfId="0" applyNumberFormat="1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2" fontId="15" fillId="0" borderId="0" xfId="0" applyNumberFormat="1" applyFont="1"/>
    <xf numFmtId="0" fontId="18" fillId="2" borderId="0" xfId="0" applyFont="1" applyFill="1" applyAlignment="1">
      <alignment horizontal="left" vertical="center"/>
    </xf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4" borderId="0" xfId="0" applyFill="1" applyAlignment="1">
      <alignment wrapText="1"/>
    </xf>
    <xf numFmtId="0" fontId="0" fillId="0" borderId="0" xfId="0" applyFill="1"/>
    <xf numFmtId="0" fontId="19" fillId="12" borderId="0" xfId="0" applyFont="1" applyFill="1" applyAlignment="1">
      <alignment horizontal="left" vertical="center" wrapText="1"/>
    </xf>
    <xf numFmtId="0" fontId="2" fillId="13" borderId="0" xfId="0" applyFont="1" applyFill="1" applyAlignment="1">
      <alignment horizontal="left" vertical="top" wrapText="1"/>
    </xf>
    <xf numFmtId="0" fontId="3" fillId="5" borderId="2" xfId="0" applyFont="1" applyFill="1" applyBorder="1" applyAlignment="1">
      <alignment horizontal="left" vertical="center" wrapText="1"/>
    </xf>
    <xf numFmtId="0" fontId="1" fillId="14" borderId="3" xfId="0" applyFont="1" applyFill="1" applyBorder="1" applyAlignment="1">
      <alignment horizontal="center" vertical="center" wrapText="1"/>
    </xf>
    <xf numFmtId="0" fontId="1" fillId="14" borderId="4" xfId="0" applyFont="1" applyFill="1" applyBorder="1" applyAlignment="1">
      <alignment horizontal="center" vertical="center" wrapText="1"/>
    </xf>
    <xf numFmtId="0" fontId="20" fillId="15" borderId="6" xfId="0" applyFont="1" applyFill="1" applyBorder="1" applyAlignment="1">
      <alignment wrapText="1"/>
    </xf>
    <xf numFmtId="0" fontId="21" fillId="15" borderId="7" xfId="0" applyFont="1" applyFill="1" applyBorder="1" applyAlignment="1">
      <alignment horizontal="center" vertical="center" wrapText="1"/>
    </xf>
    <xf numFmtId="0" fontId="22" fillId="15" borderId="8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left" vertical="top" wrapText="1"/>
    </xf>
    <xf numFmtId="0" fontId="0" fillId="0" borderId="0" xfId="0" applyFill="1" applyAlignment="1">
      <alignment wrapText="1"/>
    </xf>
    <xf numFmtId="0" fontId="25" fillId="3" borderId="5" xfId="1" applyFont="1" applyFill="1" applyBorder="1" applyAlignment="1">
      <alignment horizontal="center" vertical="center" wrapText="1"/>
    </xf>
    <xf numFmtId="0" fontId="25" fillId="15" borderId="5" xfId="1" applyFont="1" applyFill="1" applyBorder="1" applyAlignment="1">
      <alignment horizontal="center" vertical="center" wrapText="1"/>
    </xf>
    <xf numFmtId="0" fontId="6" fillId="14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6" fillId="4" borderId="0" xfId="0" applyFont="1" applyFill="1" applyAlignment="1">
      <alignment horizontal="left" vertical="center" wrapText="1"/>
    </xf>
    <xf numFmtId="0" fontId="26" fillId="4" borderId="0" xfId="0" applyFont="1" applyFill="1" applyAlignment="1">
      <alignment horizontal="left" vertical="center"/>
    </xf>
    <xf numFmtId="0" fontId="2" fillId="17" borderId="1" xfId="0" applyFont="1" applyFill="1" applyBorder="1" applyAlignment="1">
      <alignment horizontal="center" vertical="center"/>
    </xf>
    <xf numFmtId="2" fontId="2" fillId="17" borderId="1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left" vertical="center"/>
    </xf>
    <xf numFmtId="0" fontId="12" fillId="18" borderId="9" xfId="0" applyFont="1" applyFill="1" applyBorder="1" applyAlignment="1">
      <alignment horizontal="left" vertical="center"/>
    </xf>
    <xf numFmtId="0" fontId="12" fillId="18" borderId="10" xfId="0" applyFont="1" applyFill="1" applyBorder="1" applyAlignment="1">
      <alignment horizontal="left" vertical="center"/>
    </xf>
    <xf numFmtId="0" fontId="12" fillId="18" borderId="11" xfId="0" applyFont="1" applyFill="1" applyBorder="1" applyAlignment="1">
      <alignment horizontal="left" vertical="center"/>
    </xf>
    <xf numFmtId="0" fontId="11" fillId="19" borderId="9" xfId="0" applyFont="1" applyFill="1" applyBorder="1" applyAlignment="1">
      <alignment horizontal="center" vertical="center"/>
    </xf>
    <xf numFmtId="0" fontId="9" fillId="19" borderId="10" xfId="0" applyFont="1" applyFill="1" applyBorder="1" applyAlignment="1">
      <alignment horizontal="left" vertical="center"/>
    </xf>
    <xf numFmtId="0" fontId="9" fillId="19" borderId="11" xfId="0" applyFont="1" applyFill="1" applyBorder="1" applyAlignment="1">
      <alignment horizontal="left" vertical="center"/>
    </xf>
    <xf numFmtId="2" fontId="11" fillId="19" borderId="9" xfId="0" applyNumberFormat="1" applyFont="1" applyFill="1" applyBorder="1" applyAlignment="1">
      <alignment horizontal="center" vertical="center"/>
    </xf>
    <xf numFmtId="0" fontId="12" fillId="18" borderId="9" xfId="0" applyFont="1" applyFill="1" applyBorder="1" applyAlignment="1">
      <alignment horizontal="left" vertical="center" wrapText="1"/>
    </xf>
    <xf numFmtId="0" fontId="12" fillId="18" borderId="10" xfId="0" applyFont="1" applyFill="1" applyBorder="1" applyAlignment="1">
      <alignment horizontal="left" vertical="center" wrapText="1"/>
    </xf>
    <xf numFmtId="0" fontId="12" fillId="18" borderId="11" xfId="0" applyFont="1" applyFill="1" applyBorder="1" applyAlignment="1">
      <alignment horizontal="left" vertical="center" wrapText="1"/>
    </xf>
    <xf numFmtId="0" fontId="11" fillId="18" borderId="9" xfId="0" applyFont="1" applyFill="1" applyBorder="1" applyAlignment="1">
      <alignment horizontal="center" vertical="center"/>
    </xf>
    <xf numFmtId="0" fontId="0" fillId="20" borderId="10" xfId="0" applyFill="1" applyBorder="1"/>
    <xf numFmtId="0" fontId="0" fillId="20" borderId="11" xfId="0" applyFill="1" applyBorder="1"/>
    <xf numFmtId="2" fontId="10" fillId="18" borderId="9" xfId="0" applyNumberFormat="1" applyFont="1" applyFill="1" applyBorder="1" applyAlignment="1">
      <alignment horizontal="center" vertical="center"/>
    </xf>
    <xf numFmtId="0" fontId="6" fillId="16" borderId="9" xfId="0" applyFont="1" applyFill="1" applyBorder="1" applyAlignment="1">
      <alignment horizontal="left" vertical="center"/>
    </xf>
    <xf numFmtId="0" fontId="6" fillId="16" borderId="10" xfId="0" applyFont="1" applyFill="1" applyBorder="1" applyAlignment="1">
      <alignment horizontal="left" vertical="center"/>
    </xf>
    <xf numFmtId="0" fontId="6" fillId="16" borderId="11" xfId="0" applyFont="1" applyFill="1" applyBorder="1" applyAlignment="1">
      <alignment horizontal="left" vertical="center"/>
    </xf>
    <xf numFmtId="0" fontId="6" fillId="7" borderId="9" xfId="0" applyFont="1" applyFill="1" applyBorder="1" applyAlignment="1">
      <alignment horizontal="left" vertical="center"/>
    </xf>
    <xf numFmtId="0" fontId="6" fillId="7" borderId="10" xfId="0" applyFont="1" applyFill="1" applyBorder="1" applyAlignment="1">
      <alignment horizontal="left" vertical="center"/>
    </xf>
    <xf numFmtId="0" fontId="6" fillId="7" borderId="11" xfId="0" applyFont="1" applyFill="1" applyBorder="1" applyAlignment="1">
      <alignment horizontal="left" vertical="center"/>
    </xf>
    <xf numFmtId="0" fontId="8" fillId="17" borderId="2" xfId="0" applyFont="1" applyFill="1" applyBorder="1" applyAlignment="1">
      <alignment horizontal="center" vertical="center"/>
    </xf>
    <xf numFmtId="0" fontId="2" fillId="17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left" vertical="center"/>
    </xf>
    <xf numFmtId="0" fontId="2" fillId="17" borderId="4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left" vertical="center"/>
    </xf>
    <xf numFmtId="0" fontId="6" fillId="6" borderId="10" xfId="0" applyFont="1" applyFill="1" applyBorder="1" applyAlignment="1">
      <alignment horizontal="left" vertical="center"/>
    </xf>
    <xf numFmtId="0" fontId="6" fillId="6" borderId="11" xfId="0" applyFont="1" applyFill="1" applyBorder="1" applyAlignment="1">
      <alignment horizontal="left" vertical="center"/>
    </xf>
    <xf numFmtId="0" fontId="13" fillId="8" borderId="9" xfId="0" applyFont="1" applyFill="1" applyBorder="1" applyAlignment="1">
      <alignment horizontal="left" vertical="center" wrapText="1"/>
    </xf>
    <xf numFmtId="0" fontId="13" fillId="8" borderId="10" xfId="0" applyFont="1" applyFill="1" applyBorder="1" applyAlignment="1">
      <alignment horizontal="left" vertical="center" wrapText="1"/>
    </xf>
    <xf numFmtId="0" fontId="13" fillId="8" borderId="1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2" fillId="17" borderId="12" xfId="0" applyFont="1" applyFill="1" applyBorder="1" applyAlignment="1">
      <alignment horizontal="center" vertical="center"/>
    </xf>
    <xf numFmtId="2" fontId="2" fillId="17" borderId="12" xfId="0" applyNumberFormat="1" applyFont="1" applyFill="1" applyBorder="1" applyAlignment="1">
      <alignment horizontal="center" vertical="center"/>
    </xf>
    <xf numFmtId="0" fontId="28" fillId="21" borderId="0" xfId="0" applyFont="1" applyFill="1" applyAlignment="1">
      <alignment horizontal="left" vertical="center"/>
    </xf>
    <xf numFmtId="0" fontId="10" fillId="18" borderId="9" xfId="0" applyFont="1" applyFill="1" applyBorder="1" applyAlignment="1">
      <alignment horizontal="center" vertical="center"/>
    </xf>
    <xf numFmtId="0" fontId="10" fillId="18" borderId="10" xfId="0" applyFont="1" applyFill="1" applyBorder="1" applyAlignment="1">
      <alignment horizontal="center" vertical="center"/>
    </xf>
    <xf numFmtId="0" fontId="10" fillId="18" borderId="11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6" fillId="21" borderId="0" xfId="0" applyFont="1" applyFill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31" fillId="16" borderId="14" xfId="0" applyFont="1" applyFill="1" applyBorder="1" applyAlignment="1">
      <alignment horizontal="center" vertical="center"/>
    </xf>
    <xf numFmtId="0" fontId="31" fillId="16" borderId="13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0" fontId="1" fillId="3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6" fillId="22" borderId="9" xfId="0" applyFont="1" applyFill="1" applyBorder="1" applyAlignment="1">
      <alignment horizontal="left" vertical="center"/>
    </xf>
    <xf numFmtId="0" fontId="6" fillId="22" borderId="10" xfId="0" applyFont="1" applyFill="1" applyBorder="1" applyAlignment="1">
      <alignment horizontal="left" vertical="center"/>
    </xf>
    <xf numFmtId="0" fontId="6" fillId="22" borderId="11" xfId="0" applyFont="1" applyFill="1" applyBorder="1" applyAlignment="1">
      <alignment horizontal="left" vertical="center"/>
    </xf>
    <xf numFmtId="0" fontId="8" fillId="8" borderId="2" xfId="0" applyFont="1" applyFill="1" applyBorder="1" applyAlignment="1">
      <alignment horizontal="center" vertical="center"/>
    </xf>
    <xf numFmtId="0" fontId="8" fillId="8" borderId="9" xfId="0" applyFont="1" applyFill="1" applyBorder="1" applyAlignment="1">
      <alignment horizontal="left" vertical="center"/>
    </xf>
    <xf numFmtId="0" fontId="8" fillId="8" borderId="10" xfId="0" applyFont="1" applyFill="1" applyBorder="1" applyAlignment="1">
      <alignment horizontal="left" vertical="center"/>
    </xf>
    <xf numFmtId="0" fontId="8" fillId="8" borderId="11" xfId="0" applyFont="1" applyFill="1" applyBorder="1" applyAlignment="1">
      <alignment horizontal="left" vertical="center"/>
    </xf>
    <xf numFmtId="0" fontId="6" fillId="23" borderId="9" xfId="0" applyFont="1" applyFill="1" applyBorder="1" applyAlignment="1">
      <alignment horizontal="left" vertical="center"/>
    </xf>
    <xf numFmtId="0" fontId="6" fillId="23" borderId="10" xfId="0" applyFont="1" applyFill="1" applyBorder="1" applyAlignment="1">
      <alignment horizontal="left" vertical="center"/>
    </xf>
    <xf numFmtId="0" fontId="6" fillId="23" borderId="11" xfId="0" applyFont="1" applyFill="1" applyBorder="1" applyAlignment="1">
      <alignment horizontal="left" vertical="center"/>
    </xf>
    <xf numFmtId="0" fontId="33" fillId="24" borderId="9" xfId="0" applyFont="1" applyFill="1" applyBorder="1" applyAlignment="1">
      <alignment horizontal="left" vertical="center" wrapText="1"/>
    </xf>
    <xf numFmtId="0" fontId="33" fillId="24" borderId="10" xfId="0" applyFont="1" applyFill="1" applyBorder="1" applyAlignment="1">
      <alignment horizontal="left" vertical="center" wrapText="1"/>
    </xf>
    <xf numFmtId="0" fontId="33" fillId="24" borderId="1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left" vertical="center" wrapText="1"/>
    </xf>
    <xf numFmtId="0" fontId="14" fillId="0" borderId="10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left" vertical="center"/>
    </xf>
    <xf numFmtId="0" fontId="14" fillId="0" borderId="10" xfId="0" applyFont="1" applyFill="1" applyBorder="1" applyAlignment="1">
      <alignment horizontal="left" vertical="center"/>
    </xf>
    <xf numFmtId="0" fontId="14" fillId="0" borderId="11" xfId="0" applyFont="1" applyFill="1" applyBorder="1" applyAlignment="1">
      <alignment horizontal="left" vertical="center"/>
    </xf>
    <xf numFmtId="0" fontId="30" fillId="0" borderId="15" xfId="0" applyFont="1" applyFill="1" applyBorder="1" applyAlignment="1">
      <alignment horizontal="center" vertical="center"/>
    </xf>
    <xf numFmtId="0" fontId="30" fillId="0" borderId="16" xfId="0" applyFont="1" applyFill="1" applyBorder="1" applyAlignment="1">
      <alignment horizontal="center" vertical="center"/>
    </xf>
    <xf numFmtId="0" fontId="30" fillId="0" borderId="17" xfId="0" applyFont="1" applyFill="1" applyBorder="1" applyAlignment="1">
      <alignment horizontal="center" vertical="center"/>
    </xf>
    <xf numFmtId="0" fontId="34" fillId="0" borderId="15" xfId="0" applyFont="1" applyFill="1" applyBorder="1" applyAlignment="1">
      <alignment horizontal="center" vertical="center" wrapText="1"/>
    </xf>
    <xf numFmtId="0" fontId="34" fillId="0" borderId="16" xfId="0" applyFont="1" applyFill="1" applyBorder="1" applyAlignment="1">
      <alignment horizontal="center" vertical="center" wrapText="1"/>
    </xf>
    <xf numFmtId="0" fontId="34" fillId="0" borderId="17" xfId="0" applyFont="1" applyFill="1" applyBorder="1" applyAlignment="1">
      <alignment horizontal="center" vertical="center" wrapText="1"/>
    </xf>
    <xf numFmtId="0" fontId="6" fillId="9" borderId="18" xfId="0" applyFont="1" applyFill="1" applyBorder="1" applyAlignment="1">
      <alignment horizontal="center" vertical="center" wrapText="1"/>
    </xf>
    <xf numFmtId="0" fontId="16" fillId="9" borderId="19" xfId="0" applyFont="1" applyFill="1" applyBorder="1" applyAlignment="1">
      <alignment horizontal="center" vertical="center" wrapText="1"/>
    </xf>
    <xf numFmtId="0" fontId="16" fillId="9" borderId="20" xfId="0" applyFont="1" applyFill="1" applyBorder="1" applyAlignment="1">
      <alignment horizontal="center" vertical="center" wrapText="1"/>
    </xf>
    <xf numFmtId="0" fontId="6" fillId="10" borderId="21" xfId="0" applyFont="1" applyFill="1" applyBorder="1" applyAlignment="1">
      <alignment horizontal="center" vertical="center" wrapText="1"/>
    </xf>
    <xf numFmtId="0" fontId="16" fillId="10" borderId="0" xfId="0" applyFont="1" applyFill="1" applyBorder="1" applyAlignment="1">
      <alignment horizontal="center" vertical="center" wrapText="1"/>
    </xf>
    <xf numFmtId="0" fontId="16" fillId="10" borderId="22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center" vertical="center" wrapText="1"/>
    </xf>
    <xf numFmtId="0" fontId="16" fillId="6" borderId="0" xfId="0" applyFont="1" applyFill="1" applyBorder="1" applyAlignment="1">
      <alignment horizontal="center" vertical="center" wrapText="1"/>
    </xf>
    <xf numFmtId="0" fontId="16" fillId="6" borderId="22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7" fillId="8" borderId="23" xfId="0" applyFont="1" applyFill="1" applyBorder="1" applyAlignment="1">
      <alignment horizontal="center" vertical="center" wrapText="1"/>
    </xf>
    <xf numFmtId="0" fontId="3" fillId="8" borderId="24" xfId="0" applyFont="1" applyFill="1" applyBorder="1" applyAlignment="1">
      <alignment horizontal="center" vertical="center" wrapText="1"/>
    </xf>
    <xf numFmtId="0" fontId="3" fillId="8" borderId="25" xfId="0" applyFont="1" applyFill="1" applyBorder="1" applyAlignment="1">
      <alignment horizontal="center" vertical="center" wrapText="1"/>
    </xf>
    <xf numFmtId="0" fontId="27" fillId="21" borderId="18" xfId="0" applyFont="1" applyFill="1" applyBorder="1" applyAlignment="1">
      <alignment horizontal="center" vertical="center"/>
    </xf>
    <xf numFmtId="0" fontId="17" fillId="4" borderId="9" xfId="0" applyFont="1" applyFill="1" applyBorder="1" applyAlignment="1">
      <alignment horizontal="left" vertical="center"/>
    </xf>
    <xf numFmtId="0" fontId="17" fillId="4" borderId="10" xfId="0" applyFont="1" applyFill="1" applyBorder="1" applyAlignment="1">
      <alignment horizontal="left" vertical="center"/>
    </xf>
    <xf numFmtId="0" fontId="17" fillId="4" borderId="11" xfId="0" applyFont="1" applyFill="1" applyBorder="1" applyAlignment="1">
      <alignment horizontal="left" vertical="center"/>
    </xf>
    <xf numFmtId="0" fontId="27" fillId="21" borderId="19" xfId="0" applyFont="1" applyFill="1" applyBorder="1" applyAlignment="1">
      <alignment horizontal="center" vertical="center"/>
    </xf>
    <xf numFmtId="0" fontId="27" fillId="21" borderId="20" xfId="0" applyFont="1" applyFill="1" applyBorder="1" applyAlignment="1">
      <alignment horizontal="center" vertical="center"/>
    </xf>
    <xf numFmtId="2" fontId="14" fillId="4" borderId="4" xfId="0" applyNumberFormat="1" applyFont="1" applyFill="1" applyBorder="1" applyAlignment="1">
      <alignment horizontal="center" vertical="center"/>
    </xf>
    <xf numFmtId="0" fontId="14" fillId="8" borderId="9" xfId="0" applyFont="1" applyFill="1" applyBorder="1" applyAlignment="1">
      <alignment horizontal="center" vertical="center"/>
    </xf>
    <xf numFmtId="0" fontId="14" fillId="8" borderId="10" xfId="0" applyFont="1" applyFill="1" applyBorder="1" applyAlignment="1">
      <alignment horizontal="center" vertical="center"/>
    </xf>
    <xf numFmtId="0" fontId="14" fillId="8" borderId="11" xfId="0" applyFont="1" applyFill="1" applyBorder="1" applyAlignment="1">
      <alignment horizontal="center" vertical="center"/>
    </xf>
    <xf numFmtId="0" fontId="29" fillId="0" borderId="15" xfId="0" applyFont="1" applyFill="1" applyBorder="1" applyAlignment="1">
      <alignment horizontal="center" vertical="center"/>
    </xf>
    <xf numFmtId="0" fontId="29" fillId="0" borderId="16" xfId="0" applyFont="1" applyFill="1" applyBorder="1" applyAlignment="1">
      <alignment horizontal="center" vertical="center"/>
    </xf>
    <xf numFmtId="0" fontId="29" fillId="0" borderId="17" xfId="0" applyFont="1" applyFill="1" applyBorder="1" applyAlignment="1">
      <alignment horizontal="center" vertical="center"/>
    </xf>
    <xf numFmtId="0" fontId="6" fillId="11" borderId="18" xfId="0" applyFont="1" applyFill="1" applyBorder="1" applyAlignment="1">
      <alignment horizontal="center" vertical="center" wrapText="1"/>
    </xf>
    <xf numFmtId="0" fontId="6" fillId="11" borderId="19" xfId="0" applyFont="1" applyFill="1" applyBorder="1" applyAlignment="1">
      <alignment horizontal="center" vertical="center" wrapText="1"/>
    </xf>
    <xf numFmtId="0" fontId="6" fillId="11" borderId="20" xfId="0" applyFont="1" applyFill="1" applyBorder="1" applyAlignment="1">
      <alignment horizontal="center" vertical="center" wrapText="1"/>
    </xf>
    <xf numFmtId="0" fontId="6" fillId="10" borderId="22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8" borderId="25" xfId="0" applyFont="1" applyFill="1" applyBorder="1" applyAlignment="1">
      <alignment horizontal="center" vertical="center"/>
    </xf>
    <xf numFmtId="0" fontId="35" fillId="2" borderId="0" xfId="1" applyFont="1" applyFill="1" applyAlignment="1">
      <alignment horizontal="center"/>
    </xf>
    <xf numFmtId="0" fontId="20" fillId="2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1A8FCC"/>
      <rgbColor rgb="FFCCCCCC"/>
      <rgbColor rgb="FF888888"/>
      <rgbColor rgb="FF9999FF"/>
      <rgbColor rgb="FF993366"/>
      <rgbColor rgb="FFFFF2CC"/>
      <rgbColor rgb="FFD6F0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CCFFCC"/>
      <rgbColor rgb="FFFFFF99"/>
      <rgbColor rgb="FF99CCFF"/>
      <rgbColor rgb="FFFF99CC"/>
      <rgbColor rgb="FFCC99FF"/>
      <rgbColor rgb="FFFFCC99"/>
      <rgbColor rgb="FF3366FF"/>
      <rgbColor rgb="FF38B6FF"/>
      <rgbColor rgb="FF99CC00"/>
      <rgbColor rgb="FFFFCC00"/>
      <rgbColor rgb="FFFF9900"/>
      <rgbColor rgb="FFFF6600"/>
      <rgbColor rgb="FF555555"/>
      <rgbColor rgb="FF969696"/>
      <rgbColor rgb="FF222020"/>
      <rgbColor rgb="FF339966"/>
      <rgbColor rgb="FF1A1A1A"/>
      <rgbColor rgb="FF2A2A2A"/>
      <rgbColor rgb="FF993300"/>
      <rgbColor rgb="FF993366"/>
      <rgbColor rgb="FF444444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8B6FF"/>
      <color rgb="FFF2C0B4"/>
      <color rgb="FFC5FFD1"/>
      <color rgb="FFFF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adamloiacono.com/" TargetMode="External"/><Relationship Id="rId1" Type="http://schemas.openxmlformats.org/officeDocument/2006/relationships/hyperlink" Target="https://adamloiacono.com/performance-therapy-mentorship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damloiacono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C31"/>
  <sheetViews>
    <sheetView showGridLines="0" zoomScale="125" zoomScaleNormal="100" workbookViewId="0">
      <selection activeCell="E18" sqref="E18"/>
    </sheetView>
  </sheetViews>
  <sheetFormatPr baseColWidth="10" defaultColWidth="8.6640625" defaultRowHeight="15" x14ac:dyDescent="0.2"/>
  <cols>
    <col min="1" max="1" width="3" style="13" customWidth="1"/>
    <col min="2" max="2" width="61.6640625" style="10" customWidth="1"/>
    <col min="3" max="3" width="3" style="13" customWidth="1"/>
  </cols>
  <sheetData>
    <row r="1" spans="2:2" ht="6" customHeight="1" thickBot="1" x14ac:dyDescent="0.25"/>
    <row r="2" spans="2:2" ht="14" customHeight="1" x14ac:dyDescent="0.2">
      <c r="B2" s="19"/>
    </row>
    <row r="3" spans="2:2" ht="41" customHeight="1" x14ac:dyDescent="0.2">
      <c r="B3" s="20" t="s">
        <v>0</v>
      </c>
    </row>
    <row r="4" spans="2:2" ht="41" customHeight="1" thickBot="1" x14ac:dyDescent="0.25">
      <c r="B4" s="21" t="s">
        <v>190</v>
      </c>
    </row>
    <row r="5" spans="2:2" ht="10" customHeight="1" x14ac:dyDescent="0.2"/>
    <row r="6" spans="2:2" ht="6" customHeight="1" x14ac:dyDescent="0.2">
      <c r="B6" s="11"/>
    </row>
    <row r="7" spans="2:2" ht="19.5" customHeight="1" x14ac:dyDescent="0.2">
      <c r="B7" s="17" t="s">
        <v>191</v>
      </c>
    </row>
    <row r="8" spans="2:2" ht="19.5" customHeight="1" x14ac:dyDescent="0.2">
      <c r="B8" s="18"/>
    </row>
    <row r="9" spans="2:2" ht="7.5" customHeight="1" x14ac:dyDescent="0.2"/>
    <row r="10" spans="2:2" ht="379" customHeight="1" x14ac:dyDescent="0.2">
      <c r="B10" s="22" t="s">
        <v>192</v>
      </c>
    </row>
    <row r="11" spans="2:2" ht="6" customHeight="1" x14ac:dyDescent="0.2">
      <c r="B11" s="12"/>
    </row>
    <row r="12" spans="2:2" ht="3.75" customHeight="1" x14ac:dyDescent="0.2">
      <c r="B12" s="23"/>
    </row>
    <row r="13" spans="2:2" ht="7.5" customHeight="1" x14ac:dyDescent="0.2">
      <c r="B13" s="12"/>
    </row>
    <row r="14" spans="2:2" ht="19.5" customHeight="1" x14ac:dyDescent="0.2">
      <c r="B14" s="14" t="s">
        <v>1</v>
      </c>
    </row>
    <row r="15" spans="2:2" ht="6" customHeight="1" x14ac:dyDescent="0.2">
      <c r="B15" s="12"/>
    </row>
    <row r="16" spans="2:2" ht="37" customHeight="1" x14ac:dyDescent="0.2">
      <c r="B16" s="16" t="s">
        <v>2</v>
      </c>
    </row>
    <row r="17" spans="2:2" ht="6" customHeight="1" x14ac:dyDescent="0.2">
      <c r="B17" s="12"/>
    </row>
    <row r="18" spans="2:2" ht="34" customHeight="1" x14ac:dyDescent="0.2">
      <c r="B18" s="16" t="s">
        <v>3</v>
      </c>
    </row>
    <row r="19" spans="2:2" ht="6" customHeight="1" x14ac:dyDescent="0.2">
      <c r="B19" s="12"/>
    </row>
    <row r="20" spans="2:2" ht="37" customHeight="1" x14ac:dyDescent="0.2">
      <c r="B20" s="16" t="s">
        <v>4</v>
      </c>
    </row>
    <row r="21" spans="2:2" ht="6" customHeight="1" x14ac:dyDescent="0.2">
      <c r="B21" s="12"/>
    </row>
    <row r="22" spans="2:2" ht="32" customHeight="1" x14ac:dyDescent="0.2">
      <c r="B22" s="16" t="s">
        <v>5</v>
      </c>
    </row>
    <row r="23" spans="2:2" ht="6" customHeight="1" x14ac:dyDescent="0.2">
      <c r="B23" s="12"/>
    </row>
    <row r="24" spans="2:2" ht="31" customHeight="1" x14ac:dyDescent="0.2">
      <c r="B24" s="16" t="s">
        <v>6</v>
      </c>
    </row>
    <row r="25" spans="2:2" ht="7.5" customHeight="1" x14ac:dyDescent="0.2">
      <c r="B25" s="12"/>
    </row>
    <row r="26" spans="2:2" ht="19.5" customHeight="1" x14ac:dyDescent="0.2">
      <c r="B26" s="14" t="s">
        <v>7</v>
      </c>
    </row>
    <row r="27" spans="2:2" ht="77" customHeight="1" x14ac:dyDescent="0.2">
      <c r="B27" s="15" t="s">
        <v>193</v>
      </c>
    </row>
    <row r="28" spans="2:2" ht="9.75" customHeight="1" thickBot="1" x14ac:dyDescent="0.25">
      <c r="B28" s="12"/>
    </row>
    <row r="29" spans="2:2" ht="36" customHeight="1" thickBot="1" x14ac:dyDescent="0.25">
      <c r="B29" s="24" t="s">
        <v>8</v>
      </c>
    </row>
    <row r="30" spans="2:2" ht="6" customHeight="1" thickBot="1" x14ac:dyDescent="0.25">
      <c r="B30" s="12"/>
    </row>
    <row r="31" spans="2:2" ht="27" customHeight="1" thickBot="1" x14ac:dyDescent="0.25">
      <c r="B31" s="25" t="s">
        <v>9</v>
      </c>
    </row>
  </sheetData>
  <sheetProtection algorithmName="SHA-512" hashValue="Vl1skl1y/fxNJVhLw2ZJ4MdeaqhrZWxpjvPk+UtrjB5ynHHzuLccuvr2i4YU0/5B6ah00A2/zR/7NE/vi6jxdg==" saltValue="EDNhoWQMAcpAHa7cz+W3Bw==" spinCount="100000" sheet="1" objects="1" scenarios="1" selectLockedCells="1" selectUnlockedCells="1"/>
  <mergeCells count="1">
    <mergeCell ref="B7:B8"/>
  </mergeCells>
  <hyperlinks>
    <hyperlink ref="B29" r:id="rId1" xr:uid="{4D2D6DBE-721E-4D4F-8473-158B52CA5803}"/>
    <hyperlink ref="B31" r:id="rId2" xr:uid="{C404EBBB-D468-A84C-80F0-684EDB340AFD}"/>
  </hyperlink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8B6FF"/>
  </sheetPr>
  <dimension ref="A1:G29"/>
  <sheetViews>
    <sheetView showGridLines="0" zoomScale="91" zoomScaleNormal="100" workbookViewId="0">
      <selection activeCell="C21" sqref="C21"/>
    </sheetView>
  </sheetViews>
  <sheetFormatPr baseColWidth="10" defaultColWidth="8.6640625" defaultRowHeight="15" x14ac:dyDescent="0.2"/>
  <cols>
    <col min="1" max="1" width="2" style="13" customWidth="1"/>
    <col min="2" max="2" width="28.6640625" customWidth="1"/>
    <col min="3" max="3" width="48.5" customWidth="1"/>
    <col min="4" max="6" width="20" customWidth="1"/>
    <col min="7" max="7" width="2" style="13" customWidth="1"/>
  </cols>
  <sheetData>
    <row r="1" spans="2:6" ht="7.5" customHeight="1" x14ac:dyDescent="0.2"/>
    <row r="2" spans="2:6" ht="21.75" customHeight="1" x14ac:dyDescent="0.2">
      <c r="B2" s="1"/>
      <c r="C2" s="1"/>
      <c r="D2" s="1"/>
      <c r="E2" s="1"/>
      <c r="F2" s="1"/>
    </row>
    <row r="3" spans="2:6" ht="21.75" customHeight="1" x14ac:dyDescent="0.2">
      <c r="B3" s="27" t="s">
        <v>0</v>
      </c>
      <c r="C3" s="27"/>
      <c r="D3" s="27"/>
      <c r="E3" s="27"/>
      <c r="F3" s="27"/>
    </row>
    <row r="4" spans="2:6" ht="21.75" customHeight="1" x14ac:dyDescent="0.2">
      <c r="B4" s="28" t="s">
        <v>10</v>
      </c>
      <c r="C4" s="28"/>
      <c r="D4" s="28"/>
      <c r="E4" s="28"/>
      <c r="F4" s="28"/>
    </row>
    <row r="5" spans="2:6" ht="21.75" customHeight="1" x14ac:dyDescent="0.2">
      <c r="B5" s="1"/>
      <c r="C5" s="1"/>
      <c r="D5" s="1"/>
      <c r="E5" s="1"/>
      <c r="F5" s="1"/>
    </row>
    <row r="6" spans="2:6" ht="7.5" customHeight="1" x14ac:dyDescent="0.2"/>
    <row r="7" spans="2:6" ht="18" customHeight="1" x14ac:dyDescent="0.2">
      <c r="B7" s="48" t="s">
        <v>11</v>
      </c>
      <c r="C7" s="49"/>
      <c r="D7" s="49"/>
      <c r="E7" s="49"/>
      <c r="F7" s="50"/>
    </row>
    <row r="8" spans="2:6" ht="21.75" customHeight="1" x14ac:dyDescent="0.2">
      <c r="B8" s="56" t="s">
        <v>12</v>
      </c>
      <c r="C8" s="57" t="s">
        <v>194</v>
      </c>
      <c r="D8" s="2"/>
      <c r="E8" s="2"/>
      <c r="F8" s="2"/>
    </row>
    <row r="9" spans="2:6" ht="21.75" customHeight="1" x14ac:dyDescent="0.2">
      <c r="B9" s="33" t="s">
        <v>13</v>
      </c>
      <c r="C9" s="55" t="s">
        <v>195</v>
      </c>
      <c r="D9" s="2"/>
      <c r="E9" s="2"/>
      <c r="F9" s="2"/>
    </row>
    <row r="10" spans="2:6" ht="21.75" customHeight="1" x14ac:dyDescent="0.2">
      <c r="B10" s="33" t="s">
        <v>14</v>
      </c>
      <c r="C10" s="55" t="str">
        <f ca="1">TEXT(TODAY(),"DD-MMM-YYYY")</f>
        <v>11-Mar-2026</v>
      </c>
      <c r="D10" s="2"/>
      <c r="E10" s="2"/>
      <c r="F10" s="2"/>
    </row>
    <row r="11" spans="2:6" ht="21.75" customHeight="1" x14ac:dyDescent="0.2">
      <c r="B11" s="33" t="s">
        <v>15</v>
      </c>
      <c r="C11" s="55">
        <v>185</v>
      </c>
      <c r="D11" s="2"/>
      <c r="E11" s="2"/>
      <c r="F11" s="2"/>
    </row>
    <row r="12" spans="2:6" ht="7.5" customHeight="1" x14ac:dyDescent="0.2"/>
    <row r="13" spans="2:6" ht="18" customHeight="1" x14ac:dyDescent="0.2">
      <c r="B13" s="48" t="s">
        <v>16</v>
      </c>
      <c r="C13" s="49"/>
      <c r="D13" s="49"/>
      <c r="E13" s="49"/>
      <c r="F13" s="50"/>
    </row>
    <row r="14" spans="2:6" ht="21.75" customHeight="1" x14ac:dyDescent="0.2">
      <c r="B14" s="56" t="s">
        <v>17</v>
      </c>
      <c r="C14" s="54" t="s">
        <v>199</v>
      </c>
    </row>
    <row r="15" spans="2:6" ht="33" customHeight="1" x14ac:dyDescent="0.2">
      <c r="C15" s="29" t="s">
        <v>197</v>
      </c>
      <c r="D15" s="29"/>
      <c r="E15" s="29"/>
      <c r="F15" s="29"/>
    </row>
    <row r="16" spans="2:6" ht="7.5" customHeight="1" x14ac:dyDescent="0.2"/>
    <row r="17" spans="2:6" ht="18" customHeight="1" x14ac:dyDescent="0.2">
      <c r="B17" s="48" t="s">
        <v>18</v>
      </c>
      <c r="C17" s="49"/>
      <c r="D17" s="49"/>
      <c r="E17" s="49"/>
      <c r="F17" s="50"/>
    </row>
    <row r="18" spans="2:6" ht="21.75" customHeight="1" x14ac:dyDescent="0.2">
      <c r="B18" s="56" t="s">
        <v>19</v>
      </c>
      <c r="C18" s="57">
        <v>1.25</v>
      </c>
    </row>
    <row r="19" spans="2:6" ht="21" customHeight="1" x14ac:dyDescent="0.2">
      <c r="C19" s="30" t="s">
        <v>20</v>
      </c>
      <c r="D19" s="30"/>
      <c r="E19" s="30"/>
    </row>
    <row r="20" spans="2:6" ht="18" customHeight="1" x14ac:dyDescent="0.2">
      <c r="B20" s="51" t="s">
        <v>21</v>
      </c>
      <c r="C20" s="52"/>
      <c r="D20" s="52"/>
      <c r="E20" s="52"/>
      <c r="F20" s="53"/>
    </row>
    <row r="21" spans="2:6" ht="21.75" customHeight="1" x14ac:dyDescent="0.2">
      <c r="B21" s="33" t="s">
        <v>22</v>
      </c>
      <c r="C21" s="54" t="s">
        <v>109</v>
      </c>
    </row>
    <row r="22" spans="2:6" ht="18" customHeight="1" x14ac:dyDescent="0.2">
      <c r="C22" s="29" t="s">
        <v>198</v>
      </c>
      <c r="D22" s="29"/>
      <c r="E22" s="29"/>
      <c r="F22" s="29"/>
    </row>
    <row r="23" spans="2:6" ht="7.5" customHeight="1" x14ac:dyDescent="0.2"/>
    <row r="24" spans="2:6" ht="18" customHeight="1" x14ac:dyDescent="0.2">
      <c r="B24" s="48" t="s">
        <v>24</v>
      </c>
      <c r="C24" s="49"/>
      <c r="D24" s="49"/>
      <c r="E24" s="49"/>
      <c r="F24" s="50"/>
    </row>
    <row r="25" spans="2:6" ht="27.75" customHeight="1" x14ac:dyDescent="0.2">
      <c r="B25" s="33" t="s">
        <v>25</v>
      </c>
      <c r="C25" s="47">
        <f>IF(ISNUMBER('Load-Velocity Profile'!C32),'Load-Velocity Profile'!C32,"— enter profile data")</f>
        <v>1.2123504842529922</v>
      </c>
      <c r="D25" s="45"/>
      <c r="E25" s="45"/>
      <c r="F25" s="46"/>
    </row>
    <row r="26" spans="2:6" ht="27.75" customHeight="1" x14ac:dyDescent="0.2">
      <c r="B26" s="33" t="s">
        <v>26</v>
      </c>
      <c r="C26" s="44" t="str">
        <f>IF(C14="Rehab Mode","— Rehab Mode Active —",IF(ISNUMBER('Load-Velocity Profile'!C32),IF('Load-Velocity Profile'!C32&gt;1,"🦍  GORILLA  (Force-Dominant)","🦘  KANGAROO  (Velocity-Dominant)"),"— enter profile data"))</f>
        <v>— Rehab Mode Active —</v>
      </c>
      <c r="D26" s="45"/>
      <c r="E26" s="45"/>
      <c r="F26" s="46"/>
    </row>
    <row r="27" spans="2:6" ht="21.75" customHeight="1" x14ac:dyDescent="0.2">
      <c r="B27" s="33" t="s">
        <v>27</v>
      </c>
      <c r="C27" s="41" t="str">
        <f>IF(C14="Rehab Mode","Stage-based velocity-gated progression — see Programming tab",IF(ISNUMBER('Load-Velocity Profile'!C32),IF('Load-Velocity Profile'!C32&gt;1,"Velocity development — increase contractile speed and RFD","Force development — increase peak force and tissue rigidity"),"—"))</f>
        <v>Stage-based velocity-gated progression — see Programming tab</v>
      </c>
      <c r="D27" s="42"/>
      <c r="E27" s="42"/>
      <c r="F27" s="43"/>
    </row>
    <row r="28" spans="2:6" ht="7.5" customHeight="1" x14ac:dyDescent="0.2"/>
    <row r="29" spans="2:6" ht="18" customHeight="1" x14ac:dyDescent="0.2">
      <c r="B29" s="26" t="s">
        <v>28</v>
      </c>
      <c r="C29" s="26"/>
      <c r="D29" s="26"/>
      <c r="E29" s="26"/>
      <c r="F29" s="26"/>
    </row>
  </sheetData>
  <mergeCells count="12">
    <mergeCell ref="C27:F27"/>
    <mergeCell ref="B29:F29"/>
    <mergeCell ref="B17:F17"/>
    <mergeCell ref="C19:E19"/>
    <mergeCell ref="B20:F20"/>
    <mergeCell ref="C22:F22"/>
    <mergeCell ref="B24:F24"/>
    <mergeCell ref="B3:F3"/>
    <mergeCell ref="B4:F4"/>
    <mergeCell ref="B7:F7"/>
    <mergeCell ref="B13:F13"/>
    <mergeCell ref="C15:F15"/>
  </mergeCells>
  <dataValidations count="2">
    <dataValidation type="list" sqref="C14" xr:uid="{00000000-0002-0000-0100-000000000000}">
      <formula1>"Performance Mode,Rehab Mode"</formula1>
      <formula2>0</formula2>
    </dataValidation>
    <dataValidation type="list" sqref="C21" xr:uid="{00000000-0002-0000-0100-000001000000}">
      <formula1>"Stage 1,Stage 2,Stage 3,Stage 4"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</sheetPr>
  <dimension ref="A1:G33"/>
  <sheetViews>
    <sheetView showGridLines="0" zoomScaleNormal="100" workbookViewId="0">
      <selection activeCell="L7" sqref="L7"/>
    </sheetView>
  </sheetViews>
  <sheetFormatPr baseColWidth="10" defaultColWidth="8.6640625" defaultRowHeight="15" x14ac:dyDescent="0.2"/>
  <cols>
    <col min="1" max="1" width="2" customWidth="1"/>
    <col min="2" max="2" width="33.1640625" customWidth="1"/>
    <col min="3" max="5" width="16" customWidth="1"/>
    <col min="6" max="6" width="18" customWidth="1"/>
    <col min="7" max="7" width="2" customWidth="1"/>
  </cols>
  <sheetData>
    <row r="1" spans="1:7" ht="7.5" customHeight="1" x14ac:dyDescent="0.2"/>
    <row r="2" spans="1:7" ht="21.75" customHeight="1" x14ac:dyDescent="0.2">
      <c r="A2" s="1"/>
      <c r="B2" s="1"/>
      <c r="C2" s="1"/>
      <c r="D2" s="1"/>
      <c r="E2" s="1"/>
      <c r="F2" s="1"/>
      <c r="G2" s="1"/>
    </row>
    <row r="3" spans="1:7" ht="21.75" customHeight="1" x14ac:dyDescent="0.2">
      <c r="A3" s="1"/>
      <c r="B3" s="27" t="s">
        <v>29</v>
      </c>
      <c r="C3" s="27"/>
      <c r="D3" s="27"/>
      <c r="E3" s="27"/>
      <c r="F3" s="27"/>
      <c r="G3" s="1"/>
    </row>
    <row r="4" spans="1:7" ht="21.75" customHeight="1" x14ac:dyDescent="0.2">
      <c r="A4" s="1"/>
      <c r="B4" s="28" t="s">
        <v>30</v>
      </c>
      <c r="C4" s="28"/>
      <c r="D4" s="28"/>
      <c r="E4" s="28"/>
      <c r="F4" s="28"/>
      <c r="G4" s="1"/>
    </row>
    <row r="5" spans="1:7" ht="21.75" customHeight="1" x14ac:dyDescent="0.2">
      <c r="A5" s="1"/>
      <c r="B5" s="1"/>
      <c r="C5" s="1"/>
      <c r="D5" s="1"/>
      <c r="E5" s="1"/>
      <c r="F5" s="1"/>
      <c r="G5" s="1"/>
    </row>
    <row r="6" spans="1:7" ht="7.5" customHeight="1" x14ac:dyDescent="0.2"/>
    <row r="7" spans="1:7" ht="18" customHeight="1" x14ac:dyDescent="0.2">
      <c r="B7" s="58" t="s">
        <v>31</v>
      </c>
      <c r="C7" s="59"/>
      <c r="D7" s="59"/>
      <c r="E7" s="59"/>
      <c r="F7" s="60"/>
    </row>
    <row r="8" spans="1:7" ht="39.75" customHeight="1" x14ac:dyDescent="0.2">
      <c r="B8" s="61" t="s">
        <v>196</v>
      </c>
      <c r="C8" s="62"/>
      <c r="D8" s="62"/>
      <c r="E8" s="62"/>
      <c r="F8" s="63"/>
    </row>
    <row r="9" spans="1:7" ht="7.5" customHeight="1" x14ac:dyDescent="0.2"/>
    <row r="10" spans="1:7" ht="18" customHeight="1" x14ac:dyDescent="0.2">
      <c r="B10" s="58" t="s">
        <v>32</v>
      </c>
      <c r="C10" s="59"/>
      <c r="D10" s="59"/>
      <c r="E10" s="59"/>
      <c r="F10" s="60"/>
    </row>
    <row r="11" spans="1:7" ht="30" customHeight="1" x14ac:dyDescent="0.2">
      <c r="B11" s="64" t="s">
        <v>33</v>
      </c>
      <c r="C11" s="64" t="s">
        <v>34</v>
      </c>
      <c r="D11" s="64" t="s">
        <v>35</v>
      </c>
      <c r="E11" s="64" t="s">
        <v>36</v>
      </c>
      <c r="F11" s="64" t="s">
        <v>37</v>
      </c>
    </row>
    <row r="12" spans="1:7" ht="21.75" customHeight="1" x14ac:dyDescent="0.2">
      <c r="B12" s="4" t="s">
        <v>38</v>
      </c>
      <c r="C12" s="65">
        <v>0</v>
      </c>
      <c r="D12" s="66">
        <v>1.4</v>
      </c>
      <c r="E12" s="5">
        <f>IF(C12="","",IF(ISNUMBER(Dashboard!C11),C12/Dashboard!C11,"enter BW"))</f>
        <v>0</v>
      </c>
      <c r="F12" s="6" t="str">
        <f t="shared" ref="F12:F21" si="0">IF(D12="","",IF(D12&lt;0.5,"Absolute Strength",IF(D12&lt;0.75,"Accelerative Strength",IF(D12&lt;1,"Strength-Speed",IF(D12&lt;1.3,"Speed-Strength","Starting Strength")))))</f>
        <v>Starting Strength</v>
      </c>
    </row>
    <row r="13" spans="1:7" ht="21.75" customHeight="1" x14ac:dyDescent="0.2">
      <c r="B13" s="3" t="s">
        <v>39</v>
      </c>
      <c r="C13" s="31">
        <v>45</v>
      </c>
      <c r="D13" s="32">
        <v>1.3</v>
      </c>
      <c r="E13" s="5">
        <f>IF(C13="","",IF(ISNUMBER(Dashboard!C11),C13/Dashboard!C11,"enter BW"))</f>
        <v>0.24324324324324326</v>
      </c>
      <c r="F13" s="7" t="str">
        <f t="shared" si="0"/>
        <v>Starting Strength</v>
      </c>
    </row>
    <row r="14" spans="1:7" ht="21.75" customHeight="1" x14ac:dyDescent="0.2">
      <c r="B14" s="4" t="s">
        <v>40</v>
      </c>
      <c r="C14" s="31">
        <v>95</v>
      </c>
      <c r="D14" s="32">
        <v>1.1000000000000001</v>
      </c>
      <c r="E14" s="5">
        <f>IF(C14="","",IF(ISNUMBER(Dashboard!C11),C14/Dashboard!C11,"enter BW"))</f>
        <v>0.51351351351351349</v>
      </c>
      <c r="F14" s="6" t="str">
        <f t="shared" si="0"/>
        <v>Speed-Strength</v>
      </c>
    </row>
    <row r="15" spans="1:7" ht="21.75" customHeight="1" x14ac:dyDescent="0.2">
      <c r="B15" s="3" t="s">
        <v>41</v>
      </c>
      <c r="C15" s="31">
        <v>135</v>
      </c>
      <c r="D15" s="32">
        <v>0.95</v>
      </c>
      <c r="E15" s="5">
        <f>IF(C15="","",IF(ISNUMBER(Dashboard!C11),C15/Dashboard!C11,"enter BW"))</f>
        <v>0.72972972972972971</v>
      </c>
      <c r="F15" s="7" t="str">
        <f t="shared" si="0"/>
        <v>Strength-Speed</v>
      </c>
    </row>
    <row r="16" spans="1:7" ht="21.75" customHeight="1" x14ac:dyDescent="0.2">
      <c r="B16" s="4" t="s">
        <v>42</v>
      </c>
      <c r="C16" s="31">
        <v>185</v>
      </c>
      <c r="D16" s="32">
        <v>0.78</v>
      </c>
      <c r="E16" s="5">
        <f>IF(C16="","",IF(ISNUMBER(Dashboard!C11),C16/Dashboard!C11,"enter BW"))</f>
        <v>1</v>
      </c>
      <c r="F16" s="6" t="str">
        <f t="shared" si="0"/>
        <v>Strength-Speed</v>
      </c>
    </row>
    <row r="17" spans="2:6" ht="21.75" customHeight="1" x14ac:dyDescent="0.2">
      <c r="B17" s="3" t="s">
        <v>43</v>
      </c>
      <c r="C17" s="31">
        <v>225</v>
      </c>
      <c r="D17" s="32">
        <v>0.62</v>
      </c>
      <c r="E17" s="5">
        <f>IF(C17="","",IF(ISNUMBER(Dashboard!C11),C17/Dashboard!C11,"enter BW"))</f>
        <v>1.2162162162162162</v>
      </c>
      <c r="F17" s="7" t="str">
        <f t="shared" si="0"/>
        <v>Accelerative Strength</v>
      </c>
    </row>
    <row r="18" spans="2:6" ht="21.75" customHeight="1" x14ac:dyDescent="0.2">
      <c r="B18" s="4" t="s">
        <v>44</v>
      </c>
      <c r="C18" s="31">
        <v>265</v>
      </c>
      <c r="D18" s="32">
        <v>0.48</v>
      </c>
      <c r="E18" s="5">
        <f>IF(C18="","",IF(ISNUMBER(Dashboard!C11),C18/Dashboard!C11,"enter BW"))</f>
        <v>1.4324324324324325</v>
      </c>
      <c r="F18" s="6" t="str">
        <f t="shared" si="0"/>
        <v>Absolute Strength</v>
      </c>
    </row>
    <row r="19" spans="2:6" ht="21.75" customHeight="1" x14ac:dyDescent="0.2">
      <c r="B19" s="3" t="s">
        <v>45</v>
      </c>
      <c r="C19" s="31">
        <v>295</v>
      </c>
      <c r="D19" s="32">
        <v>0.38</v>
      </c>
      <c r="E19" s="5">
        <f>IF(C19="","",IF(ISNUMBER(Dashboard!C11),C19/Dashboard!C11,"enter BW"))</f>
        <v>1.5945945945945945</v>
      </c>
      <c r="F19" s="7" t="str">
        <f t="shared" si="0"/>
        <v>Absolute Strength</v>
      </c>
    </row>
    <row r="20" spans="2:6" ht="21.75" customHeight="1" x14ac:dyDescent="0.2">
      <c r="B20" s="4" t="s">
        <v>46</v>
      </c>
      <c r="C20" s="31">
        <v>315</v>
      </c>
      <c r="D20" s="32">
        <v>0.3</v>
      </c>
      <c r="E20" s="5">
        <f>IF(C20="","",IF(ISNUMBER(Dashboard!C11),C20/Dashboard!C11,"enter BW"))</f>
        <v>1.7027027027027026</v>
      </c>
      <c r="F20" s="6" t="str">
        <f t="shared" si="0"/>
        <v>Absolute Strength</v>
      </c>
    </row>
    <row r="21" spans="2:6" ht="21.75" customHeight="1" x14ac:dyDescent="0.2">
      <c r="B21" s="3" t="s">
        <v>47</v>
      </c>
      <c r="C21" s="31">
        <v>320</v>
      </c>
      <c r="D21" s="32">
        <v>0.3</v>
      </c>
      <c r="E21" s="5">
        <f>IF(C21="","",IF(ISNUMBER(Dashboard!C11),C21/Dashboard!C11,"enter BW"))</f>
        <v>1.7297297297297298</v>
      </c>
      <c r="F21" s="7" t="str">
        <f t="shared" si="0"/>
        <v>Absolute Strength</v>
      </c>
    </row>
    <row r="22" spans="2:6" ht="7.5" customHeight="1" x14ac:dyDescent="0.2"/>
    <row r="23" spans="2:6" ht="18" customHeight="1" x14ac:dyDescent="0.2">
      <c r="B23" s="58" t="s">
        <v>48</v>
      </c>
      <c r="C23" s="59"/>
      <c r="D23" s="59"/>
      <c r="E23" s="59"/>
      <c r="F23" s="60"/>
    </row>
    <row r="24" spans="2:6" ht="25.5" customHeight="1" x14ac:dyDescent="0.2">
      <c r="B24" s="33" t="s">
        <v>49</v>
      </c>
      <c r="C24" s="37" cm="1">
        <f t="array" ref="C24">IF(COUNTA(D12:D21)&gt;=2,IFERROR(ABS(INDEX(LINEST(IF(D12:D21&lt;&gt;"",E12:E21),IF(D12:D21&lt;&gt;"",D12:D21)),1,1)),"invalid data"),"need 2+ data points")</f>
        <v>1.5154381053162402</v>
      </c>
      <c r="D24" s="38" t="s">
        <v>50</v>
      </c>
      <c r="E24" s="38"/>
      <c r="F24" s="39"/>
    </row>
    <row r="25" spans="2:6" ht="25.5" customHeight="1" x14ac:dyDescent="0.2">
      <c r="B25" s="33" t="s">
        <v>19</v>
      </c>
      <c r="C25" s="37">
        <f>Dashboard!C18</f>
        <v>1.25</v>
      </c>
      <c r="D25" s="38" t="s">
        <v>51</v>
      </c>
      <c r="E25" s="38"/>
      <c r="F25" s="39"/>
    </row>
    <row r="26" spans="2:6" ht="25.5" customHeight="1" x14ac:dyDescent="0.2">
      <c r="B26" s="33" t="s">
        <v>25</v>
      </c>
      <c r="C26" s="40">
        <f>IF(ISNUMBER(C24),IF(ISNUMBER(C25),C24/C25,"enter CMJ velocity on Dashboard"),"enter profile data")</f>
        <v>1.2123504842529922</v>
      </c>
      <c r="D26" s="38" t="s">
        <v>52</v>
      </c>
      <c r="E26" s="38"/>
      <c r="F26" s="39"/>
    </row>
    <row r="27" spans="2:6" ht="7.5" customHeight="1" x14ac:dyDescent="0.2"/>
    <row r="28" spans="2:6" ht="28" customHeight="1" x14ac:dyDescent="0.2">
      <c r="B28" s="67" t="s">
        <v>53</v>
      </c>
      <c r="C28" s="67"/>
      <c r="D28" s="67"/>
      <c r="E28" s="67"/>
      <c r="F28" s="67"/>
    </row>
    <row r="29" spans="2:6" ht="30" customHeight="1" x14ac:dyDescent="0.2">
      <c r="B29" s="33" t="s">
        <v>54</v>
      </c>
      <c r="C29" s="68" t="str">
        <f>IF(ISNUMBER(C26),IF(C26&gt;1,"🦍  GORILLA — Force-Dominant / Velocity-Deficient","🦘  KANGAROO — Velocity-Dominant / Force-Deficient"),"— enter profile data")</f>
        <v>🦍  GORILLA — Force-Dominant / Velocity-Deficient</v>
      </c>
      <c r="D29" s="69"/>
      <c r="E29" s="69"/>
      <c r="F29" s="70"/>
    </row>
    <row r="30" spans="2:6" ht="21.75" customHeight="1" x14ac:dyDescent="0.2">
      <c r="B30" s="33" t="s">
        <v>27</v>
      </c>
      <c r="C30" s="34" t="str">
        <f>IF(ISNUMBER(C26),IF(C26&gt;1,"Velocity development: improve contractile speed, RFD, and SSC efficiency","Force development: increase peak force, tissue rigidity, and max strength"),"—")</f>
        <v>Velocity development: improve contractile speed, RFD, and SSC efficiency</v>
      </c>
      <c r="D30" s="35"/>
      <c r="E30" s="35"/>
      <c r="F30" s="36"/>
    </row>
    <row r="31" spans="2:6" ht="3.75" customHeight="1" x14ac:dyDescent="0.2"/>
    <row r="32" spans="2:6" ht="15" customHeight="1" x14ac:dyDescent="0.2">
      <c r="C32" s="8">
        <f>IF(ISNUMBER(C26),C26,"")</f>
        <v>1.2123504842529922</v>
      </c>
    </row>
    <row r="33" ht="7.5" customHeight="1" x14ac:dyDescent="0.2"/>
  </sheetData>
  <mergeCells count="12">
    <mergeCell ref="C29:F29"/>
    <mergeCell ref="C30:F30"/>
    <mergeCell ref="B23:F23"/>
    <mergeCell ref="D24:F24"/>
    <mergeCell ref="D25:F25"/>
    <mergeCell ref="D26:F26"/>
    <mergeCell ref="B28:F28"/>
    <mergeCell ref="B3:F3"/>
    <mergeCell ref="B4:F4"/>
    <mergeCell ref="B7:F7"/>
    <mergeCell ref="B8:F8"/>
    <mergeCell ref="B10:F10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</sheetPr>
  <dimension ref="A1:H26"/>
  <sheetViews>
    <sheetView showGridLines="0" topLeftCell="A3" zoomScaleNormal="100" workbookViewId="0">
      <selection activeCell="J8" sqref="J8"/>
    </sheetView>
  </sheetViews>
  <sheetFormatPr baseColWidth="10" defaultColWidth="8.6640625" defaultRowHeight="15" x14ac:dyDescent="0.2"/>
  <cols>
    <col min="1" max="1" width="2" customWidth="1"/>
    <col min="2" max="2" width="22" customWidth="1"/>
    <col min="3" max="7" width="14" customWidth="1"/>
    <col min="8" max="8" width="2" customWidth="1"/>
  </cols>
  <sheetData>
    <row r="1" spans="1:8" ht="7.5" customHeight="1" x14ac:dyDescent="0.2"/>
    <row r="2" spans="1:8" ht="21.75" customHeight="1" x14ac:dyDescent="0.2">
      <c r="A2" s="1"/>
      <c r="B2" s="1"/>
      <c r="C2" s="1"/>
      <c r="D2" s="1"/>
      <c r="E2" s="1"/>
      <c r="F2" s="1"/>
      <c r="G2" s="1"/>
      <c r="H2" s="1"/>
    </row>
    <row r="3" spans="1:8" ht="21.75" customHeight="1" x14ac:dyDescent="0.2">
      <c r="A3" s="1"/>
      <c r="B3" s="27" t="s">
        <v>55</v>
      </c>
      <c r="C3" s="27"/>
      <c r="D3" s="27"/>
      <c r="E3" s="27"/>
      <c r="F3" s="27"/>
      <c r="G3" s="27"/>
      <c r="H3" s="1"/>
    </row>
    <row r="4" spans="1:8" ht="21.75" customHeight="1" x14ac:dyDescent="0.2">
      <c r="A4" s="1"/>
      <c r="B4" s="28" t="s">
        <v>212</v>
      </c>
      <c r="C4" s="28"/>
      <c r="D4" s="28"/>
      <c r="E4" s="28"/>
      <c r="F4" s="28"/>
      <c r="G4" s="28"/>
      <c r="H4" s="1"/>
    </row>
    <row r="5" spans="1:8" ht="21.75" customHeight="1" x14ac:dyDescent="0.2">
      <c r="A5" s="1"/>
      <c r="B5" s="151" t="s">
        <v>211</v>
      </c>
      <c r="C5" s="152"/>
      <c r="D5" s="152"/>
      <c r="E5" s="152"/>
      <c r="F5" s="152"/>
      <c r="G5" s="152"/>
      <c r="H5" s="152"/>
    </row>
    <row r="6" spans="1:8" ht="7.5" customHeight="1" thickBot="1" x14ac:dyDescent="0.25"/>
    <row r="7" spans="1:8" ht="18" customHeight="1" thickBot="1" x14ac:dyDescent="0.25">
      <c r="B7" s="110" t="s">
        <v>56</v>
      </c>
      <c r="C7" s="111"/>
      <c r="D7" s="111"/>
      <c r="E7" s="111"/>
      <c r="F7" s="111"/>
      <c r="G7" s="112"/>
    </row>
    <row r="8" spans="1:8" ht="34" customHeight="1" thickBot="1" x14ac:dyDescent="0.25">
      <c r="B8" s="113" t="s">
        <v>57</v>
      </c>
      <c r="C8" s="114" t="s">
        <v>58</v>
      </c>
      <c r="D8" s="114" t="s">
        <v>59</v>
      </c>
      <c r="E8" s="114" t="s">
        <v>60</v>
      </c>
      <c r="F8" s="114" t="s">
        <v>61</v>
      </c>
      <c r="G8" s="115" t="s">
        <v>62</v>
      </c>
    </row>
    <row r="9" spans="1:8" ht="45" customHeight="1" x14ac:dyDescent="0.2">
      <c r="B9" s="116" t="s">
        <v>63</v>
      </c>
      <c r="C9" s="117" t="s">
        <v>64</v>
      </c>
      <c r="D9" s="117" t="s">
        <v>65</v>
      </c>
      <c r="E9" s="117" t="s">
        <v>66</v>
      </c>
      <c r="F9" s="117" t="s">
        <v>67</v>
      </c>
      <c r="G9" s="118" t="s">
        <v>68</v>
      </c>
    </row>
    <row r="10" spans="1:8" ht="45" customHeight="1" x14ac:dyDescent="0.2">
      <c r="B10" s="119" t="s">
        <v>69</v>
      </c>
      <c r="C10" s="120" t="s">
        <v>70</v>
      </c>
      <c r="D10" s="120" t="s">
        <v>71</v>
      </c>
      <c r="E10" s="120" t="s">
        <v>72</v>
      </c>
      <c r="F10" s="120" t="s">
        <v>73</v>
      </c>
      <c r="G10" s="121" t="s">
        <v>74</v>
      </c>
    </row>
    <row r="11" spans="1:8" ht="45" customHeight="1" x14ac:dyDescent="0.2">
      <c r="B11" s="122" t="s">
        <v>75</v>
      </c>
      <c r="C11" s="123" t="s">
        <v>76</v>
      </c>
      <c r="D11" s="123" t="s">
        <v>77</v>
      </c>
      <c r="E11" s="123" t="s">
        <v>78</v>
      </c>
      <c r="F11" s="123" t="s">
        <v>79</v>
      </c>
      <c r="G11" s="124" t="s">
        <v>80</v>
      </c>
    </row>
    <row r="12" spans="1:8" ht="45" customHeight="1" x14ac:dyDescent="0.2">
      <c r="B12" s="125" t="s">
        <v>81</v>
      </c>
      <c r="C12" s="126" t="s">
        <v>82</v>
      </c>
      <c r="D12" s="126" t="s">
        <v>83</v>
      </c>
      <c r="E12" s="126" t="s">
        <v>84</v>
      </c>
      <c r="F12" s="126" t="s">
        <v>85</v>
      </c>
      <c r="G12" s="127" t="s">
        <v>86</v>
      </c>
    </row>
    <row r="13" spans="1:8" ht="45" customHeight="1" thickBot="1" x14ac:dyDescent="0.25">
      <c r="B13" s="128" t="s">
        <v>87</v>
      </c>
      <c r="C13" s="129" t="s">
        <v>88</v>
      </c>
      <c r="D13" s="129" t="s">
        <v>89</v>
      </c>
      <c r="E13" s="129" t="s">
        <v>90</v>
      </c>
      <c r="F13" s="129" t="s">
        <v>91</v>
      </c>
      <c r="G13" s="130" t="s">
        <v>92</v>
      </c>
    </row>
    <row r="14" spans="1:8" ht="7.5" customHeight="1" thickBot="1" x14ac:dyDescent="0.25"/>
    <row r="15" spans="1:8" ht="18" customHeight="1" x14ac:dyDescent="0.2">
      <c r="B15" s="131" t="s">
        <v>93</v>
      </c>
      <c r="C15" s="135"/>
      <c r="D15" s="135"/>
      <c r="E15" s="135"/>
      <c r="F15" s="135"/>
      <c r="G15" s="136"/>
    </row>
    <row r="16" spans="1:8" ht="21.75" customHeight="1" x14ac:dyDescent="0.2">
      <c r="B16" s="33" t="s">
        <v>94</v>
      </c>
      <c r="C16" s="138" t="str">
        <f>IF(Dashboard!C14="Rehab Mode","REHAB MODE ACTIVE",IF(ISNUMBER('Load-Velocity Profile'!C26),IF('Load-Velocity Profile'!C26&gt;1,"GORILLA — Force-Dominant","KANGAROO — Velocity-Dominant"),"— enter profile data"))</f>
        <v>REHAB MODE ACTIVE</v>
      </c>
      <c r="D16" s="139"/>
      <c r="E16" s="139"/>
      <c r="F16" s="139"/>
      <c r="G16" s="140"/>
    </row>
    <row r="17" spans="2:7" ht="21.75" customHeight="1" x14ac:dyDescent="0.2">
      <c r="B17" s="33" t="s">
        <v>95</v>
      </c>
      <c r="C17" s="137">
        <f>IF(ISNUMBER('Load-Velocity Profile'!C26),'Load-Velocity Profile'!C26,"—")</f>
        <v>1.2123504842529922</v>
      </c>
    </row>
    <row r="18" spans="2:7" ht="21.75" customHeight="1" x14ac:dyDescent="0.2">
      <c r="B18" s="33" t="s">
        <v>96</v>
      </c>
      <c r="C18" s="132" t="str">
        <f>IF(ISNUMBER('Load-Velocity Profile'!C26),IF('Load-Velocity Profile'!C26&gt;1,"Velocity (RFD / contractile speed)","Force (peak force / tissue rigidity)"),"—")</f>
        <v>Velocity (RFD / contractile speed)</v>
      </c>
      <c r="D18" s="133"/>
      <c r="E18" s="133"/>
      <c r="F18" s="133"/>
      <c r="G18" s="134"/>
    </row>
    <row r="19" spans="2:7" ht="21.75" customHeight="1" x14ac:dyDescent="0.2">
      <c r="B19" s="33" t="s">
        <v>97</v>
      </c>
      <c r="C19" s="91" t="str">
        <f>IF(ISNUMBER('Load-Velocity Profile'!C26),IF('Load-Velocity Profile'!C26&gt;1,"Speed-Strength → Starting Strength (1.0–1.3+ m/s)","Absolute Strength → Accelerative Strength (&lt; 0.75 m/s)"),"—")</f>
        <v>Speed-Strength → Starting Strength (1.0–1.3+ m/s)</v>
      </c>
      <c r="D19" s="92"/>
      <c r="E19" s="92"/>
      <c r="F19" s="92"/>
      <c r="G19" s="93"/>
    </row>
    <row r="20" spans="2:7" ht="7.5" customHeight="1" thickBot="1" x14ac:dyDescent="0.25"/>
    <row r="21" spans="2:7" ht="18" customHeight="1" thickBot="1" x14ac:dyDescent="0.25">
      <c r="B21" s="141" t="s">
        <v>98</v>
      </c>
      <c r="C21" s="142"/>
      <c r="D21" s="142"/>
      <c r="E21" s="142"/>
      <c r="F21" s="142"/>
      <c r="G21" s="143"/>
    </row>
    <row r="22" spans="2:7" ht="25.5" customHeight="1" x14ac:dyDescent="0.2">
      <c r="B22" s="144" t="s">
        <v>99</v>
      </c>
      <c r="C22" s="145" t="s">
        <v>100</v>
      </c>
      <c r="D22" s="145" t="s">
        <v>101</v>
      </c>
      <c r="E22" s="145" t="s">
        <v>102</v>
      </c>
      <c r="F22" s="145" t="s">
        <v>103</v>
      </c>
      <c r="G22" s="146" t="s">
        <v>104</v>
      </c>
    </row>
    <row r="23" spans="2:7" ht="39.75" customHeight="1" x14ac:dyDescent="0.2">
      <c r="B23" s="119" t="s">
        <v>23</v>
      </c>
      <c r="C23" s="120" t="s">
        <v>105</v>
      </c>
      <c r="D23" s="120" t="s">
        <v>106</v>
      </c>
      <c r="E23" s="120" t="s">
        <v>107</v>
      </c>
      <c r="F23" s="120" t="s">
        <v>108</v>
      </c>
      <c r="G23" s="147" t="str">
        <f>IF(Dashboard!C14="Rehab Mode",IF(Dashboard!C21="Stage 1","▶ ACTIVE",IF(VALUE(MID(Dashboard!C21,7,1))&gt;1,"✅ COMPLETE","🔒 LOCKED")),"—")</f>
        <v>✅ COMPLETE</v>
      </c>
    </row>
    <row r="24" spans="2:7" ht="39.75" customHeight="1" x14ac:dyDescent="0.2">
      <c r="B24" s="122" t="s">
        <v>109</v>
      </c>
      <c r="C24" s="123" t="s">
        <v>110</v>
      </c>
      <c r="D24" s="123" t="s">
        <v>111</v>
      </c>
      <c r="E24" s="123" t="s">
        <v>112</v>
      </c>
      <c r="F24" s="123" t="s">
        <v>113</v>
      </c>
      <c r="G24" s="148" t="str">
        <f>IF(Dashboard!C14="Rehab Mode",IF(Dashboard!C21="Stage 2","▶ ACTIVE",IF(VALUE(MID(Dashboard!C21,7,1))&gt;2,"✅ COMPLETE","🔒 LOCKED")),"—")</f>
        <v>▶ ACTIVE</v>
      </c>
    </row>
    <row r="25" spans="2:7" ht="39.75" customHeight="1" x14ac:dyDescent="0.2">
      <c r="B25" s="125" t="s">
        <v>114</v>
      </c>
      <c r="C25" s="126" t="s">
        <v>115</v>
      </c>
      <c r="D25" s="126" t="s">
        <v>116</v>
      </c>
      <c r="E25" s="126" t="s">
        <v>117</v>
      </c>
      <c r="F25" s="126" t="s">
        <v>118</v>
      </c>
      <c r="G25" s="149" t="str">
        <f>IF(Dashboard!C14="Rehab Mode",IF(Dashboard!C21="Stage 3","▶ ACTIVE",IF(VALUE(MID(Dashboard!C21,7,1))&gt;3,"✅ COMPLETE","🔒 LOCKED")),"—")</f>
        <v>🔒 LOCKED</v>
      </c>
    </row>
    <row r="26" spans="2:7" ht="39.75" customHeight="1" thickBot="1" x14ac:dyDescent="0.25">
      <c r="B26" s="128" t="s">
        <v>119</v>
      </c>
      <c r="C26" s="129" t="s">
        <v>120</v>
      </c>
      <c r="D26" s="129" t="s">
        <v>121</v>
      </c>
      <c r="E26" s="129" t="s">
        <v>122</v>
      </c>
      <c r="F26" s="129" t="s">
        <v>123</v>
      </c>
      <c r="G26" s="150" t="str">
        <f>IF(Dashboard!C14="Rehab Mode",IF(Dashboard!C21="Stage 4","▶ ACTIVE",IF(VALUE(MID(Dashboard!C21,7,1))&gt;4,"✅ COMPLETE","🔒 LOCKED")),"—")</f>
        <v>🔒 LOCKED</v>
      </c>
    </row>
  </sheetData>
  <sheetProtection algorithmName="SHA-512" hashValue="J6iu+Er00CdOtsv2RnewU3RXxkL+AsklIXovblnQ2i6dMk4cq8WAWVHx98jf5JYO5YWmi4C4g9OfUz9eoOo4tQ==" saltValue="hqNFxLAgBiVLHsKtC8rPrA==" spinCount="100000" sheet="1" objects="1" scenarios="1" selectLockedCells="1" selectUnlockedCells="1"/>
  <mergeCells count="9">
    <mergeCell ref="C18:G18"/>
    <mergeCell ref="C19:G19"/>
    <mergeCell ref="B21:G21"/>
    <mergeCell ref="B5:H5"/>
    <mergeCell ref="B3:G3"/>
    <mergeCell ref="B4:G4"/>
    <mergeCell ref="B7:G7"/>
    <mergeCell ref="B15:G15"/>
    <mergeCell ref="C16:G16"/>
  </mergeCells>
  <hyperlinks>
    <hyperlink ref="B5" r:id="rId1" xr:uid="{BA7EE914-187E-C042-AD25-4029AE9103D5}"/>
  </hyperlink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G25"/>
  <sheetViews>
    <sheetView showGridLines="0" tabSelected="1" zoomScale="125" zoomScaleNormal="100" workbookViewId="0">
      <selection activeCell="L10" sqref="L10"/>
    </sheetView>
  </sheetViews>
  <sheetFormatPr baseColWidth="10" defaultColWidth="8.6640625" defaultRowHeight="15" x14ac:dyDescent="0.2"/>
  <cols>
    <col min="1" max="1" width="2" customWidth="1"/>
    <col min="2" max="2" width="27.1640625" customWidth="1"/>
    <col min="3" max="3" width="35.6640625" customWidth="1"/>
    <col min="4" max="4" width="16" customWidth="1"/>
    <col min="5" max="5" width="6.33203125" customWidth="1"/>
    <col min="6" max="6" width="4.6640625" customWidth="1"/>
    <col min="7" max="7" width="2" style="13" customWidth="1"/>
  </cols>
  <sheetData>
    <row r="1" spans="1:6" ht="7.5" customHeight="1" x14ac:dyDescent="0.2"/>
    <row r="2" spans="1:6" ht="21.75" customHeight="1" x14ac:dyDescent="0.2">
      <c r="A2" s="1"/>
      <c r="B2" s="27" t="s">
        <v>124</v>
      </c>
      <c r="C2" s="27"/>
      <c r="D2" s="27"/>
      <c r="E2" s="27"/>
      <c r="F2" s="27"/>
    </row>
    <row r="3" spans="1:6" ht="21.75" customHeight="1" x14ac:dyDescent="0.2">
      <c r="A3" s="1"/>
      <c r="B3" s="28" t="s">
        <v>125</v>
      </c>
      <c r="C3" s="28"/>
      <c r="D3" s="28"/>
      <c r="E3" s="28"/>
      <c r="F3" s="28"/>
    </row>
    <row r="4" spans="1:6" ht="7.5" customHeight="1" x14ac:dyDescent="0.2"/>
    <row r="5" spans="1:6" ht="18" customHeight="1" x14ac:dyDescent="0.2">
      <c r="B5" s="87" t="s">
        <v>126</v>
      </c>
      <c r="C5" s="88"/>
      <c r="D5" s="88"/>
      <c r="E5" s="88"/>
      <c r="F5" s="89"/>
    </row>
    <row r="6" spans="1:6" ht="21.75" customHeight="1" x14ac:dyDescent="0.2">
      <c r="B6" s="33" t="s">
        <v>127</v>
      </c>
      <c r="C6" s="90" t="str">
        <f>Dashboard!C14</f>
        <v>Rehab Mode</v>
      </c>
    </row>
    <row r="7" spans="1:6" ht="21.75" customHeight="1" x14ac:dyDescent="0.2">
      <c r="B7" s="33" t="s">
        <v>128</v>
      </c>
      <c r="C7" s="90" t="str">
        <f>IF(Dashboard!C14="Rehab Mode","Rehab — Stage: "&amp;Dashboard!C21,IF(ISNUMBER('Load-Velocity Profile'!C26),IF('Load-Velocity Profile'!C26&gt;1,"Gorilla","Kangaroo"),"— enter profile data"))</f>
        <v>Rehab — Stage: Stage 2</v>
      </c>
    </row>
    <row r="8" spans="1:6" ht="21.75" customHeight="1" x14ac:dyDescent="0.2">
      <c r="B8" s="33" t="s">
        <v>129</v>
      </c>
      <c r="C8" s="54" t="s">
        <v>130</v>
      </c>
    </row>
    <row r="9" spans="1:6" ht="21.75" customHeight="1" x14ac:dyDescent="0.2">
      <c r="B9" s="33" t="s">
        <v>131</v>
      </c>
      <c r="C9" s="54" t="s">
        <v>132</v>
      </c>
    </row>
    <row r="10" spans="1:6" ht="7.5" customHeight="1" x14ac:dyDescent="0.2"/>
    <row r="11" spans="1:6" ht="18" customHeight="1" x14ac:dyDescent="0.2">
      <c r="B11" s="87" t="s">
        <v>133</v>
      </c>
      <c r="C11" s="88"/>
      <c r="D11" s="88"/>
      <c r="E11" s="88"/>
      <c r="F11" s="89"/>
    </row>
    <row r="12" spans="1:6" ht="25.5" customHeight="1" x14ac:dyDescent="0.2">
      <c r="B12" s="33" t="s">
        <v>134</v>
      </c>
      <c r="C12" s="104" t="str">
        <f>IF(Dashboard!C14="Rehab Mode",IF(Dashboard!C21="Stage 1","Isometric Hold / Tempo Squat",IF(Dashboard!C21="Stage 2","Bilateral Squat or Leg Press (Machine)",IF(Dashboard!C21="Stage 3","SSB Squat with Chains",IF(Dashboard!C21="Stage 4","Band Resisted Squat","—")))),IF(ISNUMBER('Load-Velocity Profile'!C26),IF('Load-Velocity Profile'!C26&gt;1,IF(C8="Block 1","Low Intensity Plyometrics + HICT",IF(C8="Block 2","SSB Squat w/ Chains (Gorilla)",IF(C8="Block 3","Band Assisted Squat (Gorilla)","—"))),IF(C8="Block 1","Eccentric Squat + Tempo Lifting",IF(C8="Block 2","SSB Squat w/ Chains (Kangaroo)",IF(C8="Block 3","Band Resisted Squat (Kangaroo)","—")))),"— enter profile data"))</f>
        <v>Bilateral Squat or Leg Press (Machine)</v>
      </c>
      <c r="D12" s="105"/>
      <c r="E12" s="105"/>
      <c r="F12" s="106"/>
    </row>
    <row r="13" spans="1:6" ht="25.5" customHeight="1" x14ac:dyDescent="0.2">
      <c r="B13" s="33" t="s">
        <v>135</v>
      </c>
      <c r="C13" s="107" t="str">
        <f>IF(Dashboard!C14="Rehab Mode",IF(Dashboard!C21="Stage 1","Isometric: 45–60 sec hold  |  Tempo: 3-sec up / 3-sec down",IF(Dashboard!C21="Stage 2","0.50–0.75 m/s  (Accelerative Strength zone)",IF(Dashboard!C21="Stage 3","0.75–1.0 m/s  (Strength-Speed zone)",IF(Dashboard!C21="Stage 4","1.0–1.3 m/s  (Speed-Strength zone)","—")))),IF(ISNUMBER('Load-Velocity Profile'!C26),IF('Load-Velocity Profile'!C26&gt;1,IF(C8="Block 1","Plyometrics: max intent  |  HICT: HR 150–160 bpm",IF(C8="Block 2",IF(C9="Week 1","0.50–0.45 m/s",IF(C9="Week 2","0.50–0.45 m/s",IF(C9="Week 3","0.45–0.40 m/s","0.45–0.40 m/s"))),IF(C8="Block 3",IF(C9="Week 1","0.80–0.85 m/s",IF(C9="Week 2","0.85–0.90 m/s",IF(C9="Week 3","0.90–0.95 m/s","0.95–1.0 m/s"))),"—"))),IF(C8="Block 1","Eccentric: 60–75% 1RM  |  Tempo: 40–50% 1RM",IF(C8="Block 2",IF(C9="Week 1","0.60–0.55 m/s",IF(C9="Week 2","0.55–0.50 m/s",IF(C9="Week 3","0.50–0.45 m/s","0.45–0.40 m/s"))),IF(C8="Block 3",IF(C9="Week 1","0.70–0.75 m/s",IF(C9="Week 2","0.75–0.80 m/s",IF(C9="Week 3","0.80–0.85 m/s","0.85–0.90 m/s"))),"—")))),"— enter profile data"))</f>
        <v>0.50–0.75 m/s  (Accelerative Strength zone)</v>
      </c>
      <c r="D13" s="108"/>
      <c r="E13" s="108"/>
      <c r="F13" s="109"/>
    </row>
    <row r="14" spans="1:6" ht="21.75" customHeight="1" x14ac:dyDescent="0.2">
      <c r="B14" s="33" t="s">
        <v>136</v>
      </c>
      <c r="C14" s="107" t="str">
        <f>IF(Dashboard!C14="Rehab Mode",CHOOSE(MATCH(Dashboard!C21,{"Stage 1","Stage 2","Stage 3","Stage 4"},0),"3 sets x 45-60s isometric OR 3x8 tempo reps","3-5 sets x 3-5 reps","3-5 sets x 2-3 reps","4-6 sets x 3-5 reps"),IF(C8="Block 1","2-3 sets x 8-10 reps (tissue prep)",IF(C8="Block 2","3-5 sets x 2-3 reps",IF(C8="Block 3","4-6 sets x 3-5 reps","--"))))</f>
        <v>3-5 sets x 3-5 reps</v>
      </c>
      <c r="D14" s="108"/>
      <c r="E14" s="108"/>
      <c r="F14" s="109"/>
    </row>
    <row r="15" spans="1:6" ht="21.75" customHeight="1" x14ac:dyDescent="0.2">
      <c r="B15" s="33" t="s">
        <v>137</v>
      </c>
      <c r="C15" s="107" t="str">
        <f>IF(Dashboard!C14="Rehab Mode",CHOOSE(MATCH(Dashboard!C21,{"Stage 1","Stage 2","Stage 3","Stage 4"},0),"2 min between sets","90-120 sec","90-120 sec","90-120 sec"),IF(C8="Block 1","60-90 sec",IF(C8="Block 2","90-120 sec",IF(C8="Block 3","90-120 sec","--"))))</f>
        <v>90-120 sec</v>
      </c>
      <c r="D15" s="108"/>
      <c r="E15" s="108"/>
      <c r="F15" s="109"/>
    </row>
    <row r="16" spans="1:6" ht="21.75" customHeight="1" x14ac:dyDescent="0.2">
      <c r="B16" s="33" t="s">
        <v>138</v>
      </c>
      <c r="C16" s="107" t="str">
        <f>IF(Dashboard!C14="Rehab Mode",CHOOSE(MATCH(Dashboard!C21,{"Stage 1","Stage 2","Stage 3","Stage 4"},0),"None -- isometric or tempo only","None -- bilateral or machine loading","Chains (10-25% of 1RM)","Band Resisted (10-25% of 1RM at top)"),IF(C8="Block 1","None",IF(C8="Block 2","Chains (10-25% of 1RM | fully deloaded at bottom)",IF(C8="Block 3",IF(ISNUMBER('Load-Velocity Profile'!C26),IF('Load-Velocity Profile'!C26&gt;1,"Band Assisted (10-20% of 1RM at bottom)","Band Resisted (10-25% of 1RM at top)"),"--"),"--"))))</f>
        <v>None -- bilateral or machine loading</v>
      </c>
      <c r="D16" s="108"/>
      <c r="E16" s="108"/>
      <c r="F16" s="109"/>
    </row>
    <row r="17" spans="2:6" ht="7.5" customHeight="1" x14ac:dyDescent="0.2"/>
    <row r="18" spans="2:6" ht="18" customHeight="1" x14ac:dyDescent="0.2">
      <c r="B18" s="87" t="s">
        <v>139</v>
      </c>
      <c r="C18" s="88"/>
      <c r="D18" s="88"/>
      <c r="E18" s="88"/>
      <c r="F18" s="89"/>
    </row>
    <row r="19" spans="2:6" ht="25.5" customHeight="1" x14ac:dyDescent="0.2">
      <c r="B19" s="100" t="s">
        <v>140</v>
      </c>
      <c r="C19" s="101" t="str">
        <f>IF(Dashboard!C14="Rehab Mode",CHOOSE(MATCH(Dashboard!C21,{"Stage 1","Stage 2","Stage 3","Stage 4"},0),"Contralateral limb training -- maintain capacity on uninvolved side","Tempo split squat 3-0-3 | 40-50% 1RM | 3x8 each side","Strength-Aerobic complex: VBT lift + tempo method superset","HRI Sled Walk: heavy load, max intensity, rest until HR under 140 bpm"),IF(C8="Block 1",IF(ISNUMBER('Load-Velocity Profile'!C26),IF('Load-Velocity Profile'!C26&gt;1,"Plyometrics (low-med intensity): hurdle hops, line hops | 30 sec rest","Slow Eccentrics: 6-8 sec down | 60-75% 1RM | 3-4 sets x 4-6 reps"),"--"),IF(C8="Block 2","HRI Sled Walk: heavy load, max intensity, rest until HR under 140 | 6-12 reps x 10-12 sec",IF(C8="Block 3","Cardiac Power: max intensity on bike | 4-12 reps | 2-5 min rest","--"))))</f>
        <v>Tempo split squat 3-0-3 | 40-50% 1RM | 3x8 each side</v>
      </c>
      <c r="D19" s="102"/>
      <c r="E19" s="102"/>
      <c r="F19" s="103"/>
    </row>
    <row r="20" spans="2:6" ht="25.5" customHeight="1" x14ac:dyDescent="0.2">
      <c r="B20" s="100" t="s">
        <v>141</v>
      </c>
      <c r="C20" s="101" t="str">
        <f>IF(Dashboard!C14="Rehab Mode",CHOOSE(MATCH(Dashboard!C21,{"Stage 1","Stage 2","Stage 3","Stage 4"},0),"BFR (Blood Flow Restriction) at low loads if tissue tolerates","Isometric holds at joint angles of peak tissue stress","Contrast training: heavy VBT set followed by explosive CMJ or depth jump","Explosive repeats: sprints / sled sprints / jump variations | 10+ sets"),IF(C8="Block 1",IF(ISNUMBER('Load-Velocity Profile'!C26),IF('Load-Velocity Profile'!C26&gt;1,"HICT Bike: HR 150-160 bpm | 20 min | high resistance low speed","Tempo Lifting: 3 sec up / 3 sec down | 40-50% 1RM | 3-5 sets x 8-10 reps"),"--"),IF(C8="Block 2","Tempo Goblet Squat 3-0-3 | 40-50% 1RM | 3x8-10 reps",IF(C8="Block 3","Explosive Repeats: KB jumps / sled sprints / jump variations | 10+ sets x 6-8 sec","--"))))</f>
        <v>Isometric holds at joint angles of peak tissue stress</v>
      </c>
      <c r="D20" s="102"/>
      <c r="E20" s="102"/>
      <c r="F20" s="103"/>
    </row>
    <row r="21" spans="2:6" ht="7.5" customHeight="1" x14ac:dyDescent="0.2"/>
    <row r="22" spans="2:6" ht="18" customHeight="1" x14ac:dyDescent="0.2">
      <c r="B22" s="94" t="s">
        <v>209</v>
      </c>
      <c r="C22" s="95"/>
      <c r="D22" s="95"/>
      <c r="E22" s="95"/>
      <c r="F22" s="96"/>
    </row>
    <row r="23" spans="2:6" ht="48" customHeight="1" x14ac:dyDescent="0.2">
      <c r="B23" s="97" t="str">
        <f>IF(Dashboard!C14="Rehab Mode",CHOOSE(MATCH(Dashboard!C21,{"Stage 1","Stage 2","Stage 3","Stage 4"},0),"GATE TO STAGE 2: (1) Pain-free at target velocity through full ROM  (2) No reactive symptoms 48h post-session  (3) Pain under 2/10 during loading","GATE TO STAGE 3: (1) Limb symmetry index 80%+ on key lifts  (2) Consistent force output over 3+ consecutive sessions  (3) No compensatory patterns under load","GATE TO STAGE 4: (1) No pain or apprehension at strength-speed velocities  (2) SSC response intact -- no ground contact hesitation  (3) Eccentric control maintained under load","RETURN TO PLAY: (1) Velocity at 1.0 relative load is 90%+ of pre-injury baseline  (2) Sport-specific movement clearance obtained  (3) Medical and clinical clearance obtained"),"-- Rehab Mode not active. Switch to Rehab Mode on Dashboard to see gate criteria --")</f>
        <v>GATE TO STAGE 3: (1) Limb symmetry index 80%+ on key lifts  (2) Consistent force output over 3+ consecutive sessions  (3) No compensatory patterns under load</v>
      </c>
      <c r="C23" s="98"/>
      <c r="D23" s="98"/>
      <c r="E23" s="98"/>
      <c r="F23" s="99"/>
    </row>
    <row r="24" spans="2:6" ht="7.5" customHeight="1" thickBot="1" x14ac:dyDescent="0.25"/>
    <row r="25" spans="2:6" ht="51" customHeight="1" thickBot="1" x14ac:dyDescent="0.25">
      <c r="B25" s="84" t="s">
        <v>210</v>
      </c>
      <c r="C25" s="85"/>
      <c r="D25" s="85"/>
      <c r="E25" s="85"/>
      <c r="F25" s="86"/>
    </row>
  </sheetData>
  <mergeCells count="15">
    <mergeCell ref="C19:F19"/>
    <mergeCell ref="C20:F20"/>
    <mergeCell ref="B22:F22"/>
    <mergeCell ref="B23:F23"/>
    <mergeCell ref="B25:F25"/>
    <mergeCell ref="C13:F13"/>
    <mergeCell ref="C14:F14"/>
    <mergeCell ref="C15:F15"/>
    <mergeCell ref="C16:F16"/>
    <mergeCell ref="B18:F18"/>
    <mergeCell ref="B2:F2"/>
    <mergeCell ref="B3:F3"/>
    <mergeCell ref="B5:F5"/>
    <mergeCell ref="B11:F11"/>
    <mergeCell ref="C12:F12"/>
  </mergeCells>
  <dataValidations count="2">
    <dataValidation type="list" sqref="C8" xr:uid="{00000000-0002-0000-0400-000000000000}">
      <formula1>"Block 1,Block 2,Block 3"</formula1>
      <formula2>0</formula2>
    </dataValidation>
    <dataValidation type="list" sqref="C9" xr:uid="{00000000-0002-0000-0400-000001000000}">
      <formula1>"Week 1,Week 2,Week 3,Week 4"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2C0B4"/>
  </sheetPr>
  <dimension ref="A1:F26"/>
  <sheetViews>
    <sheetView showGridLines="0" topLeftCell="B1" zoomScale="125" zoomScaleNormal="100" workbookViewId="0">
      <selection activeCell="J4" sqref="J4"/>
    </sheetView>
  </sheetViews>
  <sheetFormatPr baseColWidth="10" defaultColWidth="8.6640625" defaultRowHeight="15" x14ac:dyDescent="0.2"/>
  <cols>
    <col min="1" max="1" width="2" style="13" customWidth="1"/>
    <col min="2" max="2" width="18.83203125" customWidth="1"/>
    <col min="3" max="3" width="14" customWidth="1"/>
    <col min="4" max="4" width="27.6640625" customWidth="1"/>
    <col min="5" max="5" width="22" customWidth="1"/>
    <col min="6" max="6" width="2" style="13" customWidth="1"/>
  </cols>
  <sheetData>
    <row r="1" spans="2:5" ht="7.5" customHeight="1" x14ac:dyDescent="0.2"/>
    <row r="2" spans="2:5" ht="21.75" customHeight="1" x14ac:dyDescent="0.2">
      <c r="B2" s="83" t="s">
        <v>142</v>
      </c>
      <c r="C2" s="83"/>
      <c r="D2" s="83"/>
      <c r="E2" s="83"/>
    </row>
    <row r="3" spans="2:5" ht="21.75" customHeight="1" x14ac:dyDescent="0.2">
      <c r="B3" s="83"/>
      <c r="C3" s="83"/>
      <c r="D3" s="83"/>
      <c r="E3" s="83"/>
    </row>
    <row r="4" spans="2:5" ht="7.5" customHeight="1" x14ac:dyDescent="0.2"/>
    <row r="5" spans="2:5" ht="24" customHeight="1" x14ac:dyDescent="0.2">
      <c r="B5" s="80" t="s">
        <v>143</v>
      </c>
      <c r="C5" s="81"/>
      <c r="D5" s="81"/>
      <c r="E5" s="81"/>
    </row>
    <row r="6" spans="2:5" ht="21.75" customHeight="1" x14ac:dyDescent="0.2">
      <c r="B6" s="77" t="s">
        <v>144</v>
      </c>
      <c r="C6" s="77"/>
      <c r="D6" s="71" t="s">
        <v>145</v>
      </c>
      <c r="E6" s="71" t="s">
        <v>146</v>
      </c>
    </row>
    <row r="7" spans="2:5" ht="21.75" customHeight="1" x14ac:dyDescent="0.2">
      <c r="B7" s="78" t="s">
        <v>95</v>
      </c>
      <c r="C7" s="78"/>
      <c r="D7" s="73" t="s">
        <v>147</v>
      </c>
      <c r="E7" s="73" t="s">
        <v>148</v>
      </c>
    </row>
    <row r="8" spans="2:5" ht="21.75" customHeight="1" x14ac:dyDescent="0.2">
      <c r="B8" s="79" t="s">
        <v>149</v>
      </c>
      <c r="C8" s="79"/>
      <c r="D8" s="75" t="s">
        <v>150</v>
      </c>
      <c r="E8" s="75" t="s">
        <v>151</v>
      </c>
    </row>
    <row r="9" spans="2:5" ht="21.75" customHeight="1" x14ac:dyDescent="0.2">
      <c r="B9" s="78" t="s">
        <v>152</v>
      </c>
      <c r="C9" s="78"/>
      <c r="D9" s="73" t="s">
        <v>153</v>
      </c>
      <c r="E9" s="73" t="s">
        <v>150</v>
      </c>
    </row>
    <row r="10" spans="2:5" ht="21.75" customHeight="1" x14ac:dyDescent="0.2">
      <c r="B10" s="79" t="s">
        <v>154</v>
      </c>
      <c r="C10" s="79"/>
      <c r="D10" s="75" t="s">
        <v>155</v>
      </c>
      <c r="E10" s="75" t="s">
        <v>156</v>
      </c>
    </row>
    <row r="11" spans="2:5" ht="27" customHeight="1" x14ac:dyDescent="0.2">
      <c r="B11" s="78" t="s">
        <v>157</v>
      </c>
      <c r="C11" s="78"/>
      <c r="D11" s="73" t="s">
        <v>205</v>
      </c>
      <c r="E11" s="73" t="s">
        <v>206</v>
      </c>
    </row>
    <row r="12" spans="2:5" ht="26" customHeight="1" x14ac:dyDescent="0.2">
      <c r="B12" s="79" t="s">
        <v>158</v>
      </c>
      <c r="C12" s="79"/>
      <c r="D12" s="75" t="s">
        <v>200</v>
      </c>
      <c r="E12" s="75" t="s">
        <v>201</v>
      </c>
    </row>
    <row r="13" spans="2:5" ht="27" customHeight="1" x14ac:dyDescent="0.2">
      <c r="B13" s="78" t="s">
        <v>159</v>
      </c>
      <c r="C13" s="78"/>
      <c r="D13" s="73" t="s">
        <v>160</v>
      </c>
      <c r="E13" s="73" t="s">
        <v>161</v>
      </c>
    </row>
    <row r="14" spans="2:5" ht="28" customHeight="1" x14ac:dyDescent="0.2">
      <c r="B14" s="79" t="s">
        <v>162</v>
      </c>
      <c r="C14" s="79"/>
      <c r="D14" s="75" t="s">
        <v>203</v>
      </c>
      <c r="E14" s="75" t="s">
        <v>202</v>
      </c>
    </row>
    <row r="15" spans="2:5" ht="21.75" customHeight="1" x14ac:dyDescent="0.2">
      <c r="B15" s="78" t="s">
        <v>163</v>
      </c>
      <c r="C15" s="78"/>
      <c r="D15" s="73" t="s">
        <v>164</v>
      </c>
      <c r="E15" s="73" t="s">
        <v>165</v>
      </c>
    </row>
    <row r="16" spans="2:5" ht="31" customHeight="1" x14ac:dyDescent="0.2">
      <c r="B16" s="79" t="s">
        <v>166</v>
      </c>
      <c r="C16" s="79"/>
      <c r="D16" s="75" t="s">
        <v>167</v>
      </c>
      <c r="E16" s="75" t="s">
        <v>168</v>
      </c>
    </row>
    <row r="17" spans="2:5" ht="30" customHeight="1" x14ac:dyDescent="0.2">
      <c r="B17" s="78" t="s">
        <v>169</v>
      </c>
      <c r="C17" s="78"/>
      <c r="D17" s="73" t="s">
        <v>204</v>
      </c>
      <c r="E17" s="73" t="s">
        <v>170</v>
      </c>
    </row>
    <row r="18" spans="2:5" ht="7.5" customHeight="1" x14ac:dyDescent="0.2"/>
    <row r="19" spans="2:5" ht="18" customHeight="1" x14ac:dyDescent="0.2">
      <c r="B19" s="76" t="s">
        <v>171</v>
      </c>
      <c r="C19" s="76"/>
      <c r="D19" s="76"/>
      <c r="E19" s="76"/>
    </row>
    <row r="20" spans="2:5" ht="21.75" customHeight="1" x14ac:dyDescent="0.2">
      <c r="B20" s="82" t="s">
        <v>102</v>
      </c>
      <c r="C20" s="82" t="s">
        <v>172</v>
      </c>
      <c r="D20" s="82" t="s">
        <v>173</v>
      </c>
      <c r="E20" s="82" t="s">
        <v>174</v>
      </c>
    </row>
    <row r="21" spans="2:5" ht="54" customHeight="1" x14ac:dyDescent="0.2">
      <c r="B21" s="72" t="s">
        <v>175</v>
      </c>
      <c r="C21" s="73" t="s">
        <v>176</v>
      </c>
      <c r="D21" s="73" t="s">
        <v>177</v>
      </c>
      <c r="E21" s="73" t="s">
        <v>178</v>
      </c>
    </row>
    <row r="22" spans="2:5" ht="54" customHeight="1" x14ac:dyDescent="0.2">
      <c r="B22" s="74" t="s">
        <v>179</v>
      </c>
      <c r="C22" s="75" t="s">
        <v>180</v>
      </c>
      <c r="D22" s="75" t="s">
        <v>181</v>
      </c>
      <c r="E22" s="75" t="s">
        <v>182</v>
      </c>
    </row>
    <row r="23" spans="2:5" ht="60" customHeight="1" x14ac:dyDescent="0.2">
      <c r="B23" s="72" t="s">
        <v>183</v>
      </c>
      <c r="C23" s="73" t="s">
        <v>184</v>
      </c>
      <c r="D23" s="73" t="s">
        <v>185</v>
      </c>
      <c r="E23" s="73" t="s">
        <v>208</v>
      </c>
    </row>
    <row r="24" spans="2:5" ht="55" customHeight="1" x14ac:dyDescent="0.2">
      <c r="B24" s="74" t="s">
        <v>186</v>
      </c>
      <c r="C24" s="75" t="s">
        <v>187</v>
      </c>
      <c r="D24" s="75" t="s">
        <v>188</v>
      </c>
      <c r="E24" s="75" t="s">
        <v>189</v>
      </c>
    </row>
    <row r="25" spans="2:5" ht="7.5" customHeight="1" x14ac:dyDescent="0.2"/>
    <row r="26" spans="2:5" ht="21.75" customHeight="1" x14ac:dyDescent="0.2">
      <c r="B26" s="9" t="s">
        <v>207</v>
      </c>
      <c r="C26" s="9"/>
      <c r="D26" s="9"/>
      <c r="E26" s="9"/>
    </row>
  </sheetData>
  <sheetProtection algorithmName="SHA-512" hashValue="S0keZvtg1+FgWDt8mNKAP3Bh6yVyanWPgyzbFCRIK+W81lksH0MPhxlgT5d+QfjgY+eKkoCdq3a0CXJ1chuBlA==" saltValue="wkegNwi2JcnH0y8aNtyONQ==" spinCount="100000" sheet="1" objects="1" scenarios="1" selectLockedCells="1" selectUnlockedCells="1"/>
  <mergeCells count="16">
    <mergeCell ref="B16:C16"/>
    <mergeCell ref="B17:C17"/>
    <mergeCell ref="B2:E3"/>
    <mergeCell ref="B5:E5"/>
    <mergeCell ref="B19:E19"/>
    <mergeCell ref="B26:E26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</mergeCells>
  <pageMargins left="0.25" right="0.25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Welcome</vt:lpstr>
      <vt:lpstr>Dashboard</vt:lpstr>
      <vt:lpstr>Load-Velocity Profile</vt:lpstr>
      <vt:lpstr>Zone Mapper</vt:lpstr>
      <vt:lpstr>Programming Prescription</vt:lpstr>
      <vt:lpstr>Reference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Adam Loiacono</cp:lastModifiedBy>
  <cp:revision>0</cp:revision>
  <dcterms:created xsi:type="dcterms:W3CDTF">2026-03-11T19:01:25Z</dcterms:created>
  <dcterms:modified xsi:type="dcterms:W3CDTF">2026-03-11T21:08:08Z</dcterms:modified>
  <dc:language>en-US</dc:language>
</cp:coreProperties>
</file>